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60" yWindow="990" windowWidth="19395" windowHeight="7080" firstSheet="2" activeTab="9"/>
  </bookViews>
  <sheets>
    <sheet name="SITFIN" sheetId="1" r:id="rId1"/>
    <sheet name="ANACT" sheetId="2" r:id="rId2"/>
    <sheet name="ANADEU" sheetId="3" r:id="rId3"/>
    <sheet name="HAC" sheetId="4" r:id="rId4"/>
    <sheet name="ACT" sheetId="5" r:id="rId5"/>
    <sheet name="CAMB" sheetId="6" r:id="rId6"/>
    <sheet name="FLUJO" sheetId="7" r:id="rId7"/>
    <sheet name="ING" sheetId="8" r:id="rId8"/>
    <sheet name="INGXFTE" sheetId="9" r:id="rId9"/>
    <sheet name="OBJGAS" sheetId="10" r:id="rId10"/>
    <sheet name="TIPGAS" sheetId="11" r:id="rId11"/>
    <sheet name="ADM" sheetId="12" r:id="rId12"/>
    <sheet name="FUNC" sheetId="13" r:id="rId13"/>
    <sheet name="PROGR" sheetId="14" r:id="rId14"/>
    <sheet name="END" sheetId="15" r:id="rId15"/>
    <sheet name="INT" sheetId="16" r:id="rId16"/>
  </sheets>
  <definedNames>
    <definedName name="_xlnm.Print_Area" localSheetId="4">ACT!$A$1:$L$59</definedName>
    <definedName name="_xlnm.Print_Area" localSheetId="5">CAMB!$A$1:$L$58</definedName>
    <definedName name="_xlnm.Print_Area" localSheetId="0">SITFIN!$A$1:$L$71</definedName>
    <definedName name="_xlnm.Print_Titles" localSheetId="9">OBJGAS!$1:$12</definedName>
  </definedNames>
  <calcPr calcId="145621"/>
</workbook>
</file>

<file path=xl/calcChain.xml><?xml version="1.0" encoding="utf-8"?>
<calcChain xmlns="http://schemas.openxmlformats.org/spreadsheetml/2006/main">
  <c r="D10" i="16" l="1"/>
  <c r="C10" i="16"/>
  <c r="C12" i="15" l="1"/>
  <c r="D11" i="15"/>
  <c r="D12" i="15" s="1"/>
  <c r="C11" i="15"/>
  <c r="E10" i="15"/>
  <c r="E9" i="15"/>
  <c r="E11" i="15" s="1"/>
  <c r="E12" i="15" s="1"/>
  <c r="J40" i="14"/>
  <c r="J39" i="14"/>
  <c r="J38" i="14"/>
  <c r="G38" i="14"/>
  <c r="G37" i="14"/>
  <c r="J37" i="14" s="1"/>
  <c r="J36" i="14" s="1"/>
  <c r="I36" i="14"/>
  <c r="H36" i="14"/>
  <c r="F36" i="14"/>
  <c r="E36" i="14"/>
  <c r="G35" i="14"/>
  <c r="J35" i="14" s="1"/>
  <c r="J34" i="14"/>
  <c r="G34" i="14"/>
  <c r="G33" i="14"/>
  <c r="G31" i="14" s="1"/>
  <c r="J32" i="14"/>
  <c r="G32" i="14"/>
  <c r="I31" i="14"/>
  <c r="H31" i="14"/>
  <c r="F31" i="14"/>
  <c r="E31" i="14"/>
  <c r="J30" i="14"/>
  <c r="G30" i="14"/>
  <c r="G29" i="14"/>
  <c r="G28" i="14" s="1"/>
  <c r="I28" i="14"/>
  <c r="H28" i="14"/>
  <c r="F28" i="14"/>
  <c r="E28" i="14"/>
  <c r="G27" i="14"/>
  <c r="J27" i="14" s="1"/>
  <c r="J26" i="14"/>
  <c r="G26" i="14"/>
  <c r="G25" i="14"/>
  <c r="J25" i="14" s="1"/>
  <c r="I24" i="14"/>
  <c r="H24" i="14"/>
  <c r="G24" i="14"/>
  <c r="F24" i="14"/>
  <c r="E24" i="14"/>
  <c r="G23" i="14"/>
  <c r="J23" i="14" s="1"/>
  <c r="J22" i="14"/>
  <c r="G22" i="14"/>
  <c r="G21" i="14"/>
  <c r="J21" i="14" s="1"/>
  <c r="J20" i="14"/>
  <c r="G20" i="14"/>
  <c r="G19" i="14"/>
  <c r="J19" i="14" s="1"/>
  <c r="J18" i="14"/>
  <c r="G18" i="14"/>
  <c r="G17" i="14"/>
  <c r="J17" i="14" s="1"/>
  <c r="J15" i="14" s="1"/>
  <c r="J16" i="14"/>
  <c r="G16" i="14"/>
  <c r="I15" i="14"/>
  <c r="H15" i="14"/>
  <c r="F15" i="14"/>
  <c r="E15" i="14"/>
  <c r="J14" i="14"/>
  <c r="G14" i="14"/>
  <c r="G13" i="14"/>
  <c r="G12" i="14" s="1"/>
  <c r="I12" i="14"/>
  <c r="H12" i="14"/>
  <c r="H11" i="14" s="1"/>
  <c r="H42" i="14" s="1"/>
  <c r="F12" i="14"/>
  <c r="E12" i="14"/>
  <c r="I11" i="14"/>
  <c r="I42" i="14" s="1"/>
  <c r="F11" i="14"/>
  <c r="F42" i="14" s="1"/>
  <c r="E11" i="14"/>
  <c r="E42" i="14" s="1"/>
  <c r="G11" i="14" l="1"/>
  <c r="G42" i="14" s="1"/>
  <c r="J24" i="14"/>
  <c r="G36" i="14"/>
  <c r="J13" i="14"/>
  <c r="J12" i="14" s="1"/>
  <c r="J29" i="14"/>
  <c r="J28" i="14" s="1"/>
  <c r="J33" i="14"/>
  <c r="J31" i="14" s="1"/>
  <c r="G15" i="14"/>
  <c r="J11" i="14" l="1"/>
  <c r="J42" i="14" s="1"/>
  <c r="F45" i="13" l="1"/>
  <c r="I45" i="13" s="1"/>
  <c r="F44" i="13"/>
  <c r="I44" i="13" s="1"/>
  <c r="F43" i="13"/>
  <c r="F41" i="13" s="1"/>
  <c r="F42" i="13"/>
  <c r="I42" i="13" s="1"/>
  <c r="H41" i="13"/>
  <c r="G41" i="13"/>
  <c r="E41" i="13"/>
  <c r="D41" i="13"/>
  <c r="F39" i="13"/>
  <c r="I39" i="13" s="1"/>
  <c r="F38" i="13"/>
  <c r="I38" i="13" s="1"/>
  <c r="F37" i="13"/>
  <c r="I37" i="13" s="1"/>
  <c r="F36" i="13"/>
  <c r="I36" i="13" s="1"/>
  <c r="I35" i="13"/>
  <c r="F35" i="13"/>
  <c r="F34" i="13"/>
  <c r="I34" i="13" s="1"/>
  <c r="I33" i="13"/>
  <c r="F33" i="13"/>
  <c r="F32" i="13"/>
  <c r="F31" i="13"/>
  <c r="I31" i="13" s="1"/>
  <c r="H30" i="13"/>
  <c r="G30" i="13"/>
  <c r="E30" i="13"/>
  <c r="D30" i="13"/>
  <c r="F28" i="13"/>
  <c r="I28" i="13" s="1"/>
  <c r="F27" i="13"/>
  <c r="I27" i="13" s="1"/>
  <c r="I26" i="13"/>
  <c r="F26" i="13"/>
  <c r="F25" i="13"/>
  <c r="I25" i="13" s="1"/>
  <c r="F24" i="13"/>
  <c r="I24" i="13" s="1"/>
  <c r="F23" i="13"/>
  <c r="F22" i="13"/>
  <c r="I22" i="13" s="1"/>
  <c r="H21" i="13"/>
  <c r="G21" i="13"/>
  <c r="E21" i="13"/>
  <c r="D21" i="13"/>
  <c r="I19" i="13"/>
  <c r="F19" i="13"/>
  <c r="F18" i="13"/>
  <c r="I18" i="13" s="1"/>
  <c r="F17" i="13"/>
  <c r="I17" i="13" s="1"/>
  <c r="F16" i="13"/>
  <c r="I16" i="13" s="1"/>
  <c r="F15" i="13"/>
  <c r="I15" i="13" s="1"/>
  <c r="F14" i="13"/>
  <c r="I14" i="13" s="1"/>
  <c r="F13" i="13"/>
  <c r="I13" i="13" s="1"/>
  <c r="F12" i="13"/>
  <c r="I12" i="13" s="1"/>
  <c r="H11" i="13"/>
  <c r="H47" i="13" s="1"/>
  <c r="G11" i="13"/>
  <c r="E11" i="13"/>
  <c r="E47" i="13" s="1"/>
  <c r="D11" i="13"/>
  <c r="D47" i="13" s="1"/>
  <c r="F11" i="13" l="1"/>
  <c r="F30" i="13"/>
  <c r="G47" i="13"/>
  <c r="F21" i="13"/>
  <c r="F47" i="13" s="1"/>
  <c r="I11" i="13"/>
  <c r="I21" i="13"/>
  <c r="I23" i="13"/>
  <c r="I32" i="13"/>
  <c r="I30" i="13" s="1"/>
  <c r="I43" i="13"/>
  <c r="I41" i="13" s="1"/>
  <c r="I47" i="13" l="1"/>
  <c r="G25" i="12" l="1"/>
  <c r="F25" i="12"/>
  <c r="D25" i="12"/>
  <c r="C25" i="12"/>
  <c r="E24" i="12"/>
  <c r="H24" i="12" s="1"/>
  <c r="E23" i="12"/>
  <c r="H23" i="12" s="1"/>
  <c r="E22" i="12"/>
  <c r="H22" i="12" s="1"/>
  <c r="E21" i="12"/>
  <c r="H21" i="12" s="1"/>
  <c r="E20" i="12"/>
  <c r="H20" i="12" s="1"/>
  <c r="E19" i="12"/>
  <c r="H19" i="12" s="1"/>
  <c r="E18" i="12"/>
  <c r="H18" i="12" s="1"/>
  <c r="E17" i="12"/>
  <c r="H17" i="12" s="1"/>
  <c r="E16" i="12"/>
  <c r="H16" i="12" s="1"/>
  <c r="E15" i="12"/>
  <c r="H15" i="12" s="1"/>
  <c r="E14" i="12"/>
  <c r="H14" i="12" s="1"/>
  <c r="E13" i="12"/>
  <c r="H13" i="12" s="1"/>
  <c r="E12" i="12"/>
  <c r="H12" i="12" s="1"/>
  <c r="E11" i="12"/>
  <c r="H11" i="12" s="1"/>
  <c r="E10" i="12"/>
  <c r="H10" i="12" s="1"/>
  <c r="H25" i="12" l="1"/>
  <c r="E25" i="12"/>
  <c r="G15" i="11" l="1"/>
  <c r="F15" i="11"/>
  <c r="D15" i="11"/>
  <c r="C15" i="11"/>
  <c r="E13" i="11"/>
  <c r="H13" i="11" s="1"/>
  <c r="E12" i="11"/>
  <c r="H12" i="11" s="1"/>
  <c r="E11" i="11"/>
  <c r="H11" i="11" s="1"/>
  <c r="E10" i="11"/>
  <c r="H10" i="11" s="1"/>
  <c r="H15" i="11" l="1"/>
  <c r="E15" i="11"/>
  <c r="F84" i="10" l="1"/>
  <c r="I84" i="10" s="1"/>
  <c r="I83" i="10"/>
  <c r="F83" i="10"/>
  <c r="F82" i="10"/>
  <c r="I82" i="10" s="1"/>
  <c r="I81" i="10"/>
  <c r="F81" i="10"/>
  <c r="F80" i="10"/>
  <c r="I80" i="10" s="1"/>
  <c r="I79" i="10"/>
  <c r="F79" i="10"/>
  <c r="F78" i="10"/>
  <c r="I78" i="10" s="1"/>
  <c r="H77" i="10"/>
  <c r="G77" i="10"/>
  <c r="F77" i="10"/>
  <c r="E77" i="10"/>
  <c r="D77" i="10"/>
  <c r="F76" i="10"/>
  <c r="I76" i="10" s="1"/>
  <c r="I75" i="10"/>
  <c r="F75" i="10"/>
  <c r="F74" i="10"/>
  <c r="I74" i="10" s="1"/>
  <c r="H73" i="10"/>
  <c r="G73" i="10"/>
  <c r="F73" i="10"/>
  <c r="E73" i="10"/>
  <c r="D73" i="10"/>
  <c r="F72" i="10"/>
  <c r="I72" i="10" s="1"/>
  <c r="I71" i="10"/>
  <c r="F71" i="10"/>
  <c r="F70" i="10"/>
  <c r="I70" i="10" s="1"/>
  <c r="I69" i="10"/>
  <c r="F69" i="10"/>
  <c r="F68" i="10"/>
  <c r="I68" i="10" s="1"/>
  <c r="I67" i="10"/>
  <c r="F67" i="10"/>
  <c r="F66" i="10"/>
  <c r="I66" i="10" s="1"/>
  <c r="H65" i="10"/>
  <c r="G65" i="10"/>
  <c r="F65" i="10"/>
  <c r="E65" i="10"/>
  <c r="D65" i="10"/>
  <c r="F64" i="10"/>
  <c r="I64" i="10" s="1"/>
  <c r="I63" i="10"/>
  <c r="F63" i="10"/>
  <c r="F62" i="10"/>
  <c r="I62" i="10" s="1"/>
  <c r="H61" i="10"/>
  <c r="G61" i="10"/>
  <c r="F61" i="10"/>
  <c r="E61" i="10"/>
  <c r="D61" i="10"/>
  <c r="F60" i="10"/>
  <c r="I60" i="10" s="1"/>
  <c r="I59" i="10"/>
  <c r="F59" i="10"/>
  <c r="F58" i="10"/>
  <c r="I58" i="10" s="1"/>
  <c r="I57" i="10"/>
  <c r="F57" i="10"/>
  <c r="F56" i="10"/>
  <c r="I56" i="10" s="1"/>
  <c r="I55" i="10"/>
  <c r="F55" i="10"/>
  <c r="F54" i="10"/>
  <c r="I54" i="10" s="1"/>
  <c r="I53" i="10"/>
  <c r="F53" i="10"/>
  <c r="F52" i="10"/>
  <c r="I52" i="10" s="1"/>
  <c r="I51" i="10" s="1"/>
  <c r="H51" i="10"/>
  <c r="G51" i="10"/>
  <c r="F51" i="10"/>
  <c r="E51" i="10"/>
  <c r="D51" i="10"/>
  <c r="F50" i="10"/>
  <c r="I50" i="10" s="1"/>
  <c r="I49" i="10"/>
  <c r="F49" i="10"/>
  <c r="F48" i="10"/>
  <c r="I48" i="10" s="1"/>
  <c r="I47" i="10"/>
  <c r="F47" i="10"/>
  <c r="F46" i="10"/>
  <c r="I46" i="10" s="1"/>
  <c r="I45" i="10"/>
  <c r="F45" i="10"/>
  <c r="F44" i="10"/>
  <c r="I44" i="10" s="1"/>
  <c r="I43" i="10"/>
  <c r="F43" i="10"/>
  <c r="F42" i="10"/>
  <c r="I42" i="10" s="1"/>
  <c r="H41" i="10"/>
  <c r="G41" i="10"/>
  <c r="F41" i="10"/>
  <c r="E41" i="10"/>
  <c r="D41" i="10"/>
  <c r="F40" i="10"/>
  <c r="I40" i="10" s="1"/>
  <c r="I39" i="10"/>
  <c r="F39" i="10"/>
  <c r="F38" i="10"/>
  <c r="I38" i="10" s="1"/>
  <c r="I37" i="10"/>
  <c r="F37" i="10"/>
  <c r="F36" i="10"/>
  <c r="I36" i="10" s="1"/>
  <c r="I35" i="10"/>
  <c r="F35" i="10"/>
  <c r="F34" i="10"/>
  <c r="I34" i="10" s="1"/>
  <c r="I33" i="10"/>
  <c r="F33" i="10"/>
  <c r="F32" i="10"/>
  <c r="I32" i="10" s="1"/>
  <c r="I31" i="10" s="1"/>
  <c r="H31" i="10"/>
  <c r="G31" i="10"/>
  <c r="F31" i="10"/>
  <c r="E31" i="10"/>
  <c r="D31" i="10"/>
  <c r="F30" i="10"/>
  <c r="I30" i="10" s="1"/>
  <c r="I29" i="10"/>
  <c r="F29" i="10"/>
  <c r="F28" i="10"/>
  <c r="I28" i="10" s="1"/>
  <c r="I27" i="10"/>
  <c r="F27" i="10"/>
  <c r="F26" i="10"/>
  <c r="I26" i="10" s="1"/>
  <c r="I25" i="10"/>
  <c r="F25" i="10"/>
  <c r="F24" i="10"/>
  <c r="I24" i="10" s="1"/>
  <c r="I23" i="10"/>
  <c r="F23" i="10"/>
  <c r="F22" i="10"/>
  <c r="I22" i="10" s="1"/>
  <c r="H21" i="10"/>
  <c r="G21" i="10"/>
  <c r="F21" i="10"/>
  <c r="E21" i="10"/>
  <c r="D21" i="10"/>
  <c r="F20" i="10"/>
  <c r="I20" i="10" s="1"/>
  <c r="I19" i="10"/>
  <c r="F19" i="10"/>
  <c r="F18" i="10"/>
  <c r="I18" i="10" s="1"/>
  <c r="I17" i="10"/>
  <c r="F17" i="10"/>
  <c r="F16" i="10"/>
  <c r="I16" i="10" s="1"/>
  <c r="I15" i="10"/>
  <c r="F15" i="10"/>
  <c r="F14" i="10"/>
  <c r="I14" i="10" s="1"/>
  <c r="H13" i="10"/>
  <c r="H85" i="10" s="1"/>
  <c r="G13" i="10"/>
  <c r="G85" i="10" s="1"/>
  <c r="E13" i="10"/>
  <c r="E85" i="10" s="1"/>
  <c r="D13" i="10"/>
  <c r="D85" i="10" s="1"/>
  <c r="I21" i="10" l="1"/>
  <c r="I41" i="10"/>
  <c r="I61" i="10"/>
  <c r="I73" i="10"/>
  <c r="I13" i="10"/>
  <c r="I85" i="10" s="1"/>
  <c r="I65" i="10"/>
  <c r="I77" i="10"/>
  <c r="F13" i="10"/>
  <c r="F85" i="10" s="1"/>
  <c r="J34" i="9" l="1"/>
  <c r="G34" i="9"/>
  <c r="I33" i="9"/>
  <c r="J33" i="9" s="1"/>
  <c r="H33" i="9"/>
  <c r="G33" i="9"/>
  <c r="F33" i="9"/>
  <c r="J31" i="9"/>
  <c r="G31" i="9"/>
  <c r="J30" i="9"/>
  <c r="J29" i="9" s="1"/>
  <c r="F30" i="9"/>
  <c r="F29" i="9" s="1"/>
  <c r="I29" i="9"/>
  <c r="H29" i="9"/>
  <c r="E29" i="9"/>
  <c r="J28" i="9"/>
  <c r="G28" i="9"/>
  <c r="J27" i="9"/>
  <c r="F27" i="9"/>
  <c r="G27" i="9" s="1"/>
  <c r="J26" i="9"/>
  <c r="G26" i="9"/>
  <c r="I25" i="9"/>
  <c r="J25" i="9" s="1"/>
  <c r="H25" i="9"/>
  <c r="H11" i="9" s="1"/>
  <c r="H32" i="9" s="1"/>
  <c r="H35" i="9" s="1"/>
  <c r="E25" i="9"/>
  <c r="J24" i="9"/>
  <c r="G24" i="9"/>
  <c r="J23" i="9"/>
  <c r="G23" i="9"/>
  <c r="J22" i="9"/>
  <c r="I22" i="9"/>
  <c r="H22" i="9"/>
  <c r="F22" i="9"/>
  <c r="G22" i="9" s="1"/>
  <c r="E22" i="9"/>
  <c r="J21" i="9"/>
  <c r="G21" i="9"/>
  <c r="J20" i="9"/>
  <c r="I20" i="9"/>
  <c r="H20" i="9"/>
  <c r="F20" i="9"/>
  <c r="G20" i="9" s="1"/>
  <c r="E20" i="9"/>
  <c r="J19" i="9"/>
  <c r="G19" i="9"/>
  <c r="J18" i="9"/>
  <c r="I18" i="9"/>
  <c r="H18" i="9"/>
  <c r="F18" i="9"/>
  <c r="G18" i="9" s="1"/>
  <c r="E18" i="9"/>
  <c r="J17" i="9"/>
  <c r="G17" i="9"/>
  <c r="J16" i="9"/>
  <c r="I16" i="9"/>
  <c r="H16" i="9"/>
  <c r="F16" i="9"/>
  <c r="G16" i="9" s="1"/>
  <c r="E16" i="9"/>
  <c r="J15" i="9"/>
  <c r="G15" i="9"/>
  <c r="J14" i="9"/>
  <c r="I14" i="9"/>
  <c r="H14" i="9"/>
  <c r="F14" i="9"/>
  <c r="G14" i="9" s="1"/>
  <c r="J13" i="9"/>
  <c r="G13" i="9"/>
  <c r="I12" i="9"/>
  <c r="I11" i="9" s="1"/>
  <c r="I32" i="9" s="1"/>
  <c r="I35" i="9" s="1"/>
  <c r="H12" i="9"/>
  <c r="F12" i="9"/>
  <c r="E12" i="9"/>
  <c r="G12" i="9" s="1"/>
  <c r="J32" i="9" l="1"/>
  <c r="J35" i="9" s="1"/>
  <c r="F11" i="9"/>
  <c r="G25" i="9"/>
  <c r="G11" i="9" s="1"/>
  <c r="F32" i="9"/>
  <c r="F35" i="9" s="1"/>
  <c r="G29" i="9"/>
  <c r="J12" i="9"/>
  <c r="J11" i="9" s="1"/>
  <c r="G30" i="9"/>
  <c r="E11" i="9"/>
  <c r="E32" i="9" s="1"/>
  <c r="E35" i="9" s="1"/>
  <c r="F25" i="9"/>
  <c r="G32" i="9" l="1"/>
  <c r="G35" i="9" s="1"/>
  <c r="J23" i="8" l="1"/>
  <c r="G23" i="8"/>
  <c r="I22" i="8"/>
  <c r="J22" i="8" s="1"/>
  <c r="J24" i="8" s="1"/>
  <c r="H22" i="8"/>
  <c r="H24" i="8" s="1"/>
  <c r="E22" i="8"/>
  <c r="E24" i="8" s="1"/>
  <c r="J21" i="8"/>
  <c r="G21" i="8"/>
  <c r="J20" i="8"/>
  <c r="F20" i="8"/>
  <c r="F22" i="8" s="1"/>
  <c r="F24" i="8" s="1"/>
  <c r="J19" i="8"/>
  <c r="G19" i="8"/>
  <c r="J18" i="8"/>
  <c r="G18" i="8"/>
  <c r="J17" i="8"/>
  <c r="G17" i="8"/>
  <c r="J16" i="8"/>
  <c r="G16" i="8"/>
  <c r="J15" i="8"/>
  <c r="G15" i="8"/>
  <c r="J14" i="8"/>
  <c r="G14" i="8"/>
  <c r="J13" i="8"/>
  <c r="G13" i="8"/>
  <c r="J12" i="8"/>
  <c r="G12" i="8"/>
  <c r="G20" i="8" l="1"/>
  <c r="G22" i="8" s="1"/>
  <c r="G24" i="8" s="1"/>
  <c r="I24" i="8"/>
  <c r="P38" i="7" l="1"/>
  <c r="O38" i="7"/>
  <c r="P37" i="7"/>
  <c r="O37" i="7"/>
  <c r="P31" i="7"/>
  <c r="P30" i="7" s="1"/>
  <c r="O30" i="7"/>
  <c r="H28" i="7"/>
  <c r="G28" i="7"/>
  <c r="P20" i="7"/>
  <c r="O20" i="7"/>
  <c r="P15" i="7"/>
  <c r="P24" i="7" s="1"/>
  <c r="O15" i="7"/>
  <c r="H15" i="7"/>
  <c r="H47" i="7" s="1"/>
  <c r="G15" i="7"/>
  <c r="G47" i="7" s="1"/>
  <c r="P44" i="7" l="1"/>
  <c r="O24" i="7"/>
  <c r="O44" i="7"/>
  <c r="O47" i="7"/>
  <c r="O50" i="7" s="1"/>
  <c r="P47" i="7"/>
  <c r="P50" i="7" s="1"/>
  <c r="K40" i="6" l="1"/>
  <c r="K32" i="6" s="1"/>
  <c r="J40" i="6"/>
  <c r="J32" i="6"/>
  <c r="K23" i="6"/>
  <c r="J23" i="6"/>
  <c r="F22" i="6"/>
  <c r="E22" i="6"/>
  <c r="K12" i="6"/>
  <c r="K10" i="6" s="1"/>
  <c r="J12" i="6"/>
  <c r="F12" i="6"/>
  <c r="F10" i="6" s="1"/>
  <c r="E12" i="6"/>
  <c r="E10" i="6" s="1"/>
  <c r="J10" i="6"/>
  <c r="K47" i="5" l="1"/>
  <c r="J47" i="5"/>
  <c r="K39" i="5"/>
  <c r="J39" i="5"/>
  <c r="K32" i="5"/>
  <c r="J32" i="5"/>
  <c r="K27" i="5"/>
  <c r="J27" i="5"/>
  <c r="F25" i="5"/>
  <c r="E25" i="5"/>
  <c r="F21" i="5"/>
  <c r="E21" i="5"/>
  <c r="K16" i="5"/>
  <c r="J16" i="5"/>
  <c r="K11" i="5"/>
  <c r="J11" i="5"/>
  <c r="F11" i="5"/>
  <c r="E11" i="5"/>
  <c r="J50" i="5" l="1"/>
  <c r="F32" i="5"/>
  <c r="K50" i="5"/>
  <c r="E32" i="5"/>
  <c r="J52" i="5" l="1"/>
  <c r="K52" i="5"/>
  <c r="I33" i="4" l="1"/>
  <c r="I32" i="4"/>
  <c r="I31" i="4"/>
  <c r="I30" i="4"/>
  <c r="H29" i="4"/>
  <c r="G29" i="4"/>
  <c r="G35" i="4" s="1"/>
  <c r="F29" i="4"/>
  <c r="I29" i="4" s="1"/>
  <c r="I27" i="4"/>
  <c r="I26" i="4"/>
  <c r="I25" i="4"/>
  <c r="H24" i="4"/>
  <c r="E24" i="4"/>
  <c r="G22" i="4"/>
  <c r="I20" i="4"/>
  <c r="I19" i="4"/>
  <c r="I18" i="4"/>
  <c r="I17" i="4"/>
  <c r="H16" i="4"/>
  <c r="G16" i="4"/>
  <c r="F16" i="4"/>
  <c r="I14" i="4"/>
  <c r="I13" i="4"/>
  <c r="I12" i="4"/>
  <c r="H11" i="4"/>
  <c r="E11" i="4"/>
  <c r="E22" i="4" s="1"/>
  <c r="H22" i="4" l="1"/>
  <c r="H35" i="4" s="1"/>
  <c r="I16" i="4"/>
  <c r="I24" i="4"/>
  <c r="E35" i="4"/>
  <c r="I11" i="4"/>
  <c r="F22" i="4"/>
  <c r="F35" i="4" s="1"/>
  <c r="I35" i="4" l="1"/>
  <c r="I22" i="4"/>
  <c r="J27" i="3" l="1"/>
  <c r="J26" i="3" s="1"/>
  <c r="J39" i="3" s="1"/>
  <c r="I27" i="3"/>
  <c r="I26" i="3"/>
  <c r="I39" i="3" s="1"/>
  <c r="J11" i="3"/>
  <c r="J10" i="3" s="1"/>
  <c r="J23" i="3" s="1"/>
  <c r="I11" i="3"/>
  <c r="I10" i="3" s="1"/>
  <c r="I23" i="3" s="1"/>
  <c r="J43" i="3" l="1"/>
  <c r="I43" i="3"/>
  <c r="H33" i="2" l="1"/>
  <c r="I33" i="2" s="1"/>
  <c r="H32" i="2"/>
  <c r="I32" i="2" s="1"/>
  <c r="H31" i="2"/>
  <c r="I31" i="2" s="1"/>
  <c r="G30" i="2"/>
  <c r="H30" i="2" s="1"/>
  <c r="I30" i="2" s="1"/>
  <c r="H29" i="2"/>
  <c r="I29" i="2" s="1"/>
  <c r="F28" i="2"/>
  <c r="H28" i="2" s="1"/>
  <c r="I28" i="2" s="1"/>
  <c r="F27" i="2"/>
  <c r="H27" i="2" s="1"/>
  <c r="I27" i="2" s="1"/>
  <c r="H26" i="2"/>
  <c r="I26" i="2" s="1"/>
  <c r="H25" i="2"/>
  <c r="I25" i="2" s="1"/>
  <c r="E23" i="2"/>
  <c r="H21" i="2"/>
  <c r="I21" i="2" s="1"/>
  <c r="H20" i="2"/>
  <c r="I20" i="2" s="1"/>
  <c r="G19" i="2"/>
  <c r="H19" i="2" s="1"/>
  <c r="I19" i="2" s="1"/>
  <c r="H18" i="2"/>
  <c r="I18" i="2" s="1"/>
  <c r="H17" i="2"/>
  <c r="I17" i="2" s="1"/>
  <c r="G16" i="2"/>
  <c r="F16" i="2"/>
  <c r="G15" i="2"/>
  <c r="F15" i="2"/>
  <c r="E13" i="2"/>
  <c r="E35" i="2" l="1"/>
  <c r="H16" i="2"/>
  <c r="I16" i="2" s="1"/>
  <c r="F13" i="2"/>
  <c r="F23" i="2"/>
  <c r="H15" i="2"/>
  <c r="I23" i="2"/>
  <c r="I15" i="2"/>
  <c r="I13" i="2" s="1"/>
  <c r="I35" i="2" s="1"/>
  <c r="G13" i="2"/>
  <c r="G23" i="2"/>
  <c r="G35" i="2" l="1"/>
  <c r="H13" i="2"/>
  <c r="F35" i="2"/>
  <c r="H23" i="2"/>
  <c r="H35" i="2" s="1"/>
  <c r="K57" i="1" l="1"/>
  <c r="J57" i="1"/>
  <c r="K49" i="1"/>
  <c r="J49" i="1"/>
  <c r="K43" i="1"/>
  <c r="K62" i="1" s="1"/>
  <c r="K64" i="1" s="1"/>
  <c r="J43" i="1"/>
  <c r="F40" i="1"/>
  <c r="E40" i="1"/>
  <c r="E42" i="1" s="1"/>
  <c r="K37" i="1"/>
  <c r="J37" i="1"/>
  <c r="J39" i="1" s="1"/>
  <c r="K26" i="1"/>
  <c r="K39" i="1" s="1"/>
  <c r="J26" i="1"/>
  <c r="F25" i="1"/>
  <c r="F42" i="1" s="1"/>
  <c r="E25" i="1"/>
  <c r="J62" i="1" l="1"/>
  <c r="J64" i="1" s="1"/>
</calcChain>
</file>

<file path=xl/sharedStrings.xml><?xml version="1.0" encoding="utf-8"?>
<sst xmlns="http://schemas.openxmlformats.org/spreadsheetml/2006/main" count="757" uniqueCount="429">
  <si>
    <t>Municipio de Apodaca Nuevo León</t>
  </si>
  <si>
    <t>Estado de Situación Financiera</t>
  </si>
  <si>
    <t>Al 30 de Junio de 2017 y 2016</t>
  </si>
  <si>
    <t>(Pesos)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</si>
  <si>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</si>
  <si>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</si>
  <si>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</si>
  <si>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</si>
  <si>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</si>
  <si>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</si>
  <si>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</si>
  <si>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</si>
  <si>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</si>
  <si>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</si>
  <si>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</si>
  <si>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</si>
  <si>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</si>
  <si>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</si>
  <si>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</si>
  <si>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</si>
  <si>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</si>
  <si>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</si>
  <si>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</si>
  <si>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</si>
  <si>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</si>
  <si>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</si>
  <si>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</si>
  <si>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</si>
  <si>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</si>
  <si>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</si>
  <si>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</si>
  <si>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</si>
  <si>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</si>
  <si>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</si>
  <si>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</si>
  <si>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</si>
  <si>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</si>
  <si>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</si>
  <si>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</si>
  <si>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</si>
  <si>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</si>
  <si>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</si>
  <si>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</si>
  <si>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</si>
  <si>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</si>
  <si>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</si>
  <si>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</si>
  <si>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</si>
  <si>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</si>
  <si>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</si>
  <si>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</si>
  <si>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</si>
  <si>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</si>
  <si>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</si>
  <si>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</si>
  <si>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</si>
  <si>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</si>
  <si>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</si>
  <si>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</si>
  <si>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</si>
  <si>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</si>
  <si>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</si>
  <si>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</si>
  <si>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Pasivo y Hacienda Pública / Patrimonio</t>
  </si>
  <si>
    <t>Bajo protesta de decir verdad declaramos que los Estados Financieros y sus Notas son razonablemente correctos y responsabilidad del emisor</t>
  </si>
  <si>
    <t xml:space="preserve">                        _______________________________________________</t>
  </si>
  <si>
    <t>___________________________________________</t>
  </si>
  <si>
    <t>Lic. Oscar Alberto Cantú García</t>
  </si>
  <si>
    <t xml:space="preserve">    Ing. Jorge Armando Guajardo Elizondo</t>
  </si>
  <si>
    <t>Lic.Gustavo Javier Solis Ruiz</t>
  </si>
  <si>
    <t>Presidente Municipal</t>
  </si>
  <si>
    <t xml:space="preserve">                   Tesorero Municipal</t>
  </si>
  <si>
    <t>Síndico Primero</t>
  </si>
  <si>
    <t>Estado Analítico del Activo</t>
  </si>
  <si>
    <t>Del 1 de enero al 30 de Junio de 2017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</si>
  <si>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</si>
  <si>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</si>
  <si>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</si>
  <si>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</si>
  <si>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</si>
  <si>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</si>
  <si>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</si>
  <si>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</si>
  <si>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</t>
  </si>
  <si>
    <t xml:space="preserve">Bienes Muebles </t>
  </si>
  <si>
    <t>TOTAL DEL  ACTIVO</t>
  </si>
  <si>
    <t>_____________________________________</t>
  </si>
  <si>
    <t xml:space="preserve">                               Lic. Oscar Alberto Cantú García</t>
  </si>
  <si>
    <t>___________________________________________              ________________________________________</t>
  </si>
  <si>
    <t>Estado Analítico de la Deuda y Otros Pasivos</t>
  </si>
  <si>
    <t>Del 1  de Enero al 30 de Junio de 2017</t>
  </si>
  <si>
    <t>Denominación de las Deudas</t>
  </si>
  <si>
    <t xml:space="preserve">Moneda de Contratación  </t>
  </si>
  <si>
    <t>Institución o País Acreedor</t>
  </si>
  <si>
    <t>Saldo Inicial del Periodo 01 Enero 2017</t>
  </si>
  <si>
    <t>Saldo Final del Periodo  30 de junio 2017</t>
  </si>
  <si>
    <t>DEUDA PÚBLICA</t>
  </si>
  <si>
    <t xml:space="preserve">Corto Plazo               </t>
  </si>
  <si>
    <t>Deuda Interna</t>
  </si>
  <si>
    <t>Instituciones de Crédito</t>
  </si>
  <si>
    <t>MXN</t>
  </si>
  <si>
    <t>BANORTE (CP)</t>
  </si>
  <si>
    <t>BANAMEX (CP)</t>
  </si>
  <si>
    <t>Títulos y Valores</t>
  </si>
  <si>
    <t>Arrendamientos Financieros</t>
  </si>
  <si>
    <t>Anticipo de Participaciones</t>
  </si>
  <si>
    <t>Gobierno del Estado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</si>
  <si>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</si>
  <si>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</si>
  <si>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</si>
  <si>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</si>
  <si>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</si>
  <si>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>BANORTE (LP)</t>
  </si>
  <si>
    <t>BANAMEX (LP)</t>
  </si>
  <si>
    <t xml:space="preserve">                Subtotal a Largo Plazo</t>
  </si>
  <si>
    <t>Otros Pasivos</t>
  </si>
  <si>
    <t xml:space="preserve">                Total de Deuda y Otros Pasivos</t>
  </si>
  <si>
    <t xml:space="preserve">      Tesorero Municipal</t>
  </si>
  <si>
    <t xml:space="preserve">             Síndico Primero</t>
  </si>
  <si>
    <t>_________________________</t>
  </si>
  <si>
    <t xml:space="preserve">             _______________________________</t>
  </si>
  <si>
    <t>Estado de Variación en la Hacienda Pública</t>
  </si>
  <si>
    <t>Del 1 de enero al 30 de junio de 2017</t>
  </si>
  <si>
    <t>(pesos)</t>
  </si>
  <si>
    <t>Hacienda Pública/Patrimonio Generado de Ejercicios Anteriores</t>
  </si>
  <si>
    <t>Hacienda Pública/Patrimonio Generado del Ejercicio</t>
  </si>
  <si>
    <t>Ajustes por Cambios de Valor</t>
  </si>
  <si>
    <t>TOTAL</t>
  </si>
  <si>
    <t xml:space="preserve">Patrimonio Neto Inicial Ajustado del Ejercicio </t>
  </si>
  <si>
    <t xml:space="preserve">Aportaciones </t>
  </si>
  <si>
    <t>Actualización de la Hacienda Pública/Patrimonio</t>
  </si>
  <si>
    <t xml:space="preserve">Variaciones de la Hacienda Pública/Patrimonio Neto del Ejercicio </t>
  </si>
  <si>
    <t>Resultados del Ejercicio (Ahorro/Desahorro)</t>
  </si>
  <si>
    <t xml:space="preserve">Revalúos  </t>
  </si>
  <si>
    <t>Hacienda Pública/Patrimonio Neto Final del Ejercicio 2016</t>
  </si>
  <si>
    <t>Cambios en la Hacienda Pública/Patrimonio Neto del Ejercicio 2017</t>
  </si>
  <si>
    <t>Variaciones de la Hacienda Pública/Patrimonio Neto del Ejercicio 2017</t>
  </si>
  <si>
    <t>Saldo Neto en la Hacienda Pública / Patrimonio 2017</t>
  </si>
  <si>
    <t>___________________________________________                   __________________________________________</t>
  </si>
  <si>
    <t>Estado de Actividades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</si>
  <si>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</si>
  <si>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</si>
  <si>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</si>
  <si>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</si>
  <si>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</si>
  <si>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</si>
  <si>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</si>
  <si>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</si>
  <si>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</si>
  <si>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</si>
  <si>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</si>
  <si>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Productos de Tipo Corriente</t>
  </si>
  <si>
    <t>Transferencia, Asignaciones, Subsidios y Otras Ayudas</t>
  </si>
  <si>
    <t>Aprovechamientos de Tipo Corriente</t>
  </si>
  <si>
    <t>Transferencias Internas y Asignaciones al Sector Público</t>
  </si>
  <si>
    <t>Ingresos por Venta de Bienes y Servicios</t>
  </si>
  <si>
    <t>Transferencias al Resto del Sector Público</t>
  </si>
  <si>
    <t>Ingresos no Comprendidos en las Fracciones de la Ley de Ingresos Causados en Ejercicios Fiscales Anteriores Pendientes de Liquidación o Pago</t>
  </si>
  <si>
    <t>Subsidios y Subvenciones</t>
  </si>
  <si>
    <t>Ayudas Sociales</t>
  </si>
  <si>
    <t>Participaciones, Aportaciones, Transferencias, Asignaciones, Subsidios y Otras Ayudas</t>
  </si>
  <si>
    <t>Pensiones y Jubilaciones</t>
  </si>
  <si>
    <t>Participaciones y Aportaciones</t>
  </si>
  <si>
    <t>Transferencias a Fideicomisos, Mandatos y Contratos Análogos</t>
  </si>
  <si>
    <t>Transferencia, Asignaciones, Subsidios y Otras ayudas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</si>
  <si>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</si>
  <si>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</si>
  <si>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</si>
  <si>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</si>
  <si>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</si>
  <si>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</si>
  <si>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</si>
  <si>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</si>
  <si>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</si>
  <si>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</si>
  <si>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</si>
  <si>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</si>
  <si>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</si>
  <si>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</si>
  <si>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</si>
  <si>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</si>
  <si>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</si>
  <si>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</si>
  <si>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</si>
  <si>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</si>
  <si>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</si>
  <si>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</si>
  <si>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</si>
  <si>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</si>
  <si>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</si>
  <si>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</si>
  <si>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</si>
  <si>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</si>
  <si>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</si>
  <si>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 xml:space="preserve">                                    _____________________________________________________</t>
  </si>
  <si>
    <t>__________________________________</t>
  </si>
  <si>
    <t>Estado de Cambios en la Situación Financiera</t>
  </si>
  <si>
    <t>Del 1 de Enero al 30 de Junio de 2017</t>
  </si>
  <si>
    <t>Origen</t>
  </si>
  <si>
    <t>Aplicación</t>
  </si>
  <si>
    <t>Exceso o Insuficiencia en la Actualización de la Hacienda Pública/Patrimonio</t>
  </si>
  <si>
    <t xml:space="preserve">                                ________________________________</t>
  </si>
  <si>
    <t>________________________________</t>
  </si>
  <si>
    <t>Estado de Flujos de Efectivo</t>
  </si>
  <si>
    <t>Del 1 de enero al 30 de Junio de 2017 y 2016</t>
  </si>
  <si>
    <t>Flujos de Efectivo de las Actividades de Operación</t>
  </si>
  <si>
    <t xml:space="preserve">Flujos de Efectivo de las Actividades de Inversión </t>
  </si>
  <si>
    <t>Cuotas y Aportaciones de Seguridad Social</t>
  </si>
  <si>
    <t>Contribuciones de mejoras</t>
  </si>
  <si>
    <t>Otros Orígenes de Inversión</t>
  </si>
  <si>
    <t>Otras Aplicaciones de Inversión</t>
  </si>
  <si>
    <t>Flujos Netos de Efectivo por Actividades de Inversión</t>
  </si>
  <si>
    <t>Transferencias, Asignaciones y Subsidios y Otras Ayudas</t>
  </si>
  <si>
    <t>Otros Orígenes de Operación</t>
  </si>
  <si>
    <t>Flujo de Efectivo de las Actividades de Financiamiento</t>
  </si>
  <si>
    <t>Servicios Personales</t>
  </si>
  <si>
    <t>Endeudamiento Neto</t>
  </si>
  <si>
    <t xml:space="preserve">   Interno</t>
  </si>
  <si>
    <t>Transferencias al resto del Sector Público</t>
  </si>
  <si>
    <t xml:space="preserve">   Externo</t>
  </si>
  <si>
    <t xml:space="preserve">Subsidios y Subvenciones </t>
  </si>
  <si>
    <t>Otros Orígenes de Financiamiento</t>
  </si>
  <si>
    <t>Servicios de la Deuda</t>
  </si>
  <si>
    <t xml:space="preserve">Participaciones </t>
  </si>
  <si>
    <t>Otras Aplicaciones de Financiamiento</t>
  </si>
  <si>
    <t>Otras Aplicaciones de Operación</t>
  </si>
  <si>
    <t>Flujos netos de Efectivo por Actividades de Financiamiento</t>
  </si>
  <si>
    <t>Flujos Netos de Efectivo por Actividades de Operación</t>
  </si>
  <si>
    <t xml:space="preserve">Incremento/Disminución Neta en el Efectivo y Equivalentes al Efectivo </t>
  </si>
  <si>
    <t>Efectivo y Equivalentes al Efectivo al inicio del Ejercicio</t>
  </si>
  <si>
    <t>Efectivo y Equivalentes al Efectivo al final del Ejercicio</t>
  </si>
  <si>
    <t>Estado Analítico de Ingresos</t>
  </si>
  <si>
    <t>pesos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</si>
  <si>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</si>
  <si>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</si>
  <si>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</si>
  <si>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</si>
  <si>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</si>
  <si>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</si>
  <si>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</si>
  <si>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</si>
  <si>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</si>
  <si>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</si>
  <si>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</si>
  <si>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</si>
  <si>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</si>
  <si>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(6= 5 - 1 )</t>
  </si>
  <si>
    <t>Productos</t>
  </si>
  <si>
    <t>Aprovechamientos</t>
  </si>
  <si>
    <t>Ingresos por Ventas de Bienes y Servicios</t>
  </si>
  <si>
    <t>Transferencias, Asignaciones, Subsidios y Otras Ayudas</t>
  </si>
  <si>
    <t>Ingresos Derivados de Financiamientos</t>
  </si>
  <si>
    <t>Total ingresos presupuestarios</t>
  </si>
  <si>
    <t>Otros Ingresos y Beneficios No Presupuestales</t>
  </si>
  <si>
    <t>Total</t>
  </si>
  <si>
    <t>Ingresos excedentes</t>
  </si>
  <si>
    <t>Estado Analítico de Ingresos por Fuente de Financiamiento</t>
  </si>
  <si>
    <t>Estado Analítico de Ingresos
Por Fuente de Financiamiento</t>
  </si>
  <si>
    <t>Ampliaciones y 
Reducciones</t>
  </si>
  <si>
    <t>Ingresos del Gobierno</t>
  </si>
  <si>
    <t xml:space="preserve">    Recursos Propios</t>
  </si>
  <si>
    <t xml:space="preserve">    Recursos Federal</t>
  </si>
  <si>
    <t xml:space="preserve">    Recursos Estatal</t>
  </si>
  <si>
    <t>Ingresos derivados de financiamiento</t>
  </si>
  <si>
    <t xml:space="preserve">    Financiamiento Interno</t>
  </si>
  <si>
    <t>Total de ingresos presupuestarios</t>
  </si>
  <si>
    <t>Total Ingresos</t>
  </si>
  <si>
    <r>
      <t>Ingresos excedentes</t>
    </r>
    <r>
      <rPr>
        <b/>
        <sz val="8"/>
        <rFont val="Calibri"/>
        <family val="2"/>
      </rPr>
      <t>¹</t>
    </r>
  </si>
  <si>
    <t>¹ Los ingresos excedentes se presentan para efectos de cumplimiento de la Ley General de Contabilidad Gubernamental</t>
  </si>
  <si>
    <t>Estado Analítico del Ejercicio del Presupuesto de Egresos</t>
  </si>
  <si>
    <t>Clasificación por Objeto del Gasto (Capítulo y Concepto)</t>
  </si>
  <si>
    <t>Egresos</t>
  </si>
  <si>
    <t>Subejercicio</t>
  </si>
  <si>
    <t>Aprobado</t>
  </si>
  <si>
    <t>Ampliaciones/ (Reducciones)</t>
  </si>
  <si>
    <t>Pagado</t>
  </si>
  <si>
    <t>3 = (1 + 2 )</t>
  </si>
  <si>
    <t>6 = ( 3 - 4 )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</si>
  <si>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</si>
  <si>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</si>
  <si>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</si>
  <si>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</si>
  <si>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</si>
  <si>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</si>
  <si>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</si>
  <si>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</si>
  <si>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</si>
  <si>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</si>
  <si>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</si>
  <si>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</si>
  <si>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</si>
  <si>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</si>
  <si>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</si>
  <si>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</si>
  <si>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</si>
  <si>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</si>
  <si>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</si>
  <si>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</si>
  <si>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</si>
  <si>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</si>
  <si>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</si>
  <si>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</si>
  <si>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</si>
  <si>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 a Fideicomisos, Mandatos y Otros Análogos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</si>
  <si>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</si>
  <si>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</si>
  <si>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</si>
  <si>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</si>
  <si>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</si>
  <si>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</si>
  <si>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</si>
  <si>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</si>
  <si>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</si>
  <si>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</si>
  <si>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</si>
  <si>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</si>
  <si>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</si>
  <si>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</si>
  <si>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</si>
  <si>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</si>
  <si>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</si>
  <si>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</si>
  <si>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</si>
  <si>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</si>
  <si>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Deuda Pública</t>
  </si>
  <si>
    <t>Amortización de la Deuda Pública</t>
  </si>
  <si>
    <t>Adeudos de Ejercicios Fiscales Anteriores (Adefas)</t>
  </si>
  <si>
    <t>Total del Gasto</t>
  </si>
  <si>
    <t>Clasificación Económica (por Tipo de Gasto)</t>
  </si>
  <si>
    <t>Gasto Corriente</t>
  </si>
  <si>
    <t>Gasto de Capital</t>
  </si>
  <si>
    <t>Amortización de la deuda y disminución de pasivos</t>
  </si>
  <si>
    <t>Municipio de  Apodaca Nuevo León</t>
  </si>
  <si>
    <t>Clasificación Administrativa</t>
  </si>
  <si>
    <t>CONTRALORIA Y TRANSP MPAL.</t>
  </si>
  <si>
    <t>SRIA. DEL AYUNTAMIENTO</t>
  </si>
  <si>
    <t>TESORERIA MUNICIPAL</t>
  </si>
  <si>
    <t>SECRETARIA DE ADMINISTRACION</t>
  </si>
  <si>
    <t>SRA. DE DESARROLLO SOCIAL</t>
  </si>
  <si>
    <t>SECRETARIA DE SERV.PUBLICOS</t>
  </si>
  <si>
    <t>SRIA. SEGURIDAD PUBLICA Y VIAL</t>
  </si>
  <si>
    <t>SRIA.DE FOMENTO ECONOMICO</t>
  </si>
  <si>
    <t>JEFE DE LA OFICINA EJECUTIVA</t>
  </si>
  <si>
    <t>DIF</t>
  </si>
  <si>
    <t>CONSEJERIA JURIDICA</t>
  </si>
  <si>
    <t>SRIA DES URB, O.P., ECO Y TRANSP</t>
  </si>
  <si>
    <t>PENSIONADOS Y JUBILADOS</t>
  </si>
  <si>
    <t>REPUBLICANO AYUNTAMIENTO</t>
  </si>
  <si>
    <t>DEPORTES</t>
  </si>
  <si>
    <t>Clasificación Funcional (Finalidad y Funcion)</t>
  </si>
  <si>
    <t>Gobierno</t>
  </si>
  <si>
    <t xml:space="preserve">     Legislación</t>
  </si>
  <si>
    <t xml:space="preserve">    Justicia</t>
  </si>
  <si>
    <t xml:space="preserve">    Coordinación de la Política de Gobierno</t>
  </si>
  <si>
    <t xml:space="preserve">    Relaciones Exteriores</t>
  </si>
  <si>
    <t xml:space="preserve">    Asuntos Financieros y Hacendarios</t>
  </si>
  <si>
    <t xml:space="preserve">    Seguridad Nacional</t>
  </si>
  <si>
    <t xml:space="preserve">    Asuntos de Orden Público y de Seguridad Interior</t>
  </si>
  <si>
    <t xml:space="preserve">    Otros Servicios Generales</t>
  </si>
  <si>
    <t>Desarrollo Social</t>
  </si>
  <si>
    <t xml:space="preserve">     Protección Ambiental</t>
  </si>
  <si>
    <t xml:space="preserve">     Vivienda y Servicios a la Comunidad</t>
  </si>
  <si>
    <t xml:space="preserve">     Salud</t>
  </si>
  <si>
    <t xml:space="preserve">     Recreación, Cultura y Otras Manifestaciones Sociales</t>
  </si>
  <si>
    <t xml:space="preserve">     Educación</t>
  </si>
  <si>
    <t xml:space="preserve">     Protección Social</t>
  </si>
  <si>
    <t xml:space="preserve">     Otros Asuntos Sociales</t>
  </si>
  <si>
    <t>Desarrollo Económico</t>
  </si>
  <si>
    <t xml:space="preserve">     Asuntos Económicos, Comerciales y Laborales en General</t>
  </si>
  <si>
    <t xml:space="preserve">     Agropecuaria, Silvicultura, Pesca y Caza</t>
  </si>
  <si>
    <t xml:space="preserve">    Combustibles y Energía</t>
  </si>
  <si>
    <t xml:space="preserve">    Minería, Manufacturas y Construcción</t>
  </si>
  <si>
    <t xml:space="preserve">    Transporte</t>
  </si>
  <si>
    <t xml:space="preserve">    Comunicaciones</t>
  </si>
  <si>
    <t xml:space="preserve">    Turismo</t>
  </si>
  <si>
    <t xml:space="preserve">    Ciencia, Tecnología e Innovación</t>
  </si>
  <si>
    <t xml:space="preserve">    Otras Industrias y Otros Asuntos Económicos</t>
  </si>
  <si>
    <t>Otras no Clasificadas en Funciones Anteriores</t>
  </si>
  <si>
    <t xml:space="preserve">     Transacciones de la Deuda Publica / Costo Financiero de la Deuda</t>
  </si>
  <si>
    <t xml:space="preserve">     Transferencias, Participaciones y Aportaciones entre Diferentes Niveles y Ordenes de Gobierno</t>
  </si>
  <si>
    <t xml:space="preserve">     Saneamiento del Sistema Financiero</t>
  </si>
  <si>
    <t xml:space="preserve">     Adeudos de Ejercicios Fiscales Anteriores</t>
  </si>
  <si>
    <t>Clasificación Programática</t>
  </si>
  <si>
    <t xml:space="preserve">Egresos 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</si>
  <si>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</si>
  <si>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</si>
  <si>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</si>
  <si>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</si>
  <si>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</si>
  <si>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</si>
  <si>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</si>
  <si>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</si>
  <si>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</si>
  <si>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</si>
  <si>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</si>
  <si>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</si>
  <si>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</si>
  <si>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</si>
  <si>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</si>
  <si>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</si>
  <si>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</si>
  <si>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</si>
  <si>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</si>
  <si>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</si>
  <si>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</si>
  <si>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</si>
  <si>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</si>
  <si>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</si>
  <si>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</si>
  <si>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</si>
  <si>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</si>
  <si>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</si>
  <si>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</si>
  <si>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</si>
  <si>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Identificación de Crédito o Instrumento</t>
  </si>
  <si>
    <t>Contratación/Colocación</t>
  </si>
  <si>
    <t>Amortización</t>
  </si>
  <si>
    <t xml:space="preserve">Endeudamiento Neto </t>
  </si>
  <si>
    <t>A</t>
  </si>
  <si>
    <t>B</t>
  </si>
  <si>
    <t>C = A - B</t>
  </si>
  <si>
    <t>Creditos Bancarios</t>
  </si>
  <si>
    <t>BANORTE</t>
  </si>
  <si>
    <t>BANAMEX</t>
  </si>
  <si>
    <t>Total Créditos Bancarios</t>
  </si>
  <si>
    <t>Del 01 de Enero al 30 de Junio de 2017</t>
  </si>
  <si>
    <t>Intereses de la Deuda</t>
  </si>
  <si>
    <t>Créditos Bancarios</t>
  </si>
  <si>
    <t>Total de intereses de Créditos Bancarios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</si>
</sst>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  <numFmt numFmtId="167" formatCode="#,##0.00;\(#,##0.00\)"/>
    <numFmt numFmtId="168" formatCode="#,##0.0"/>
    <numFmt numFmtId="169" formatCode="#,##0.0000000000000"/>
  </numFmts>
  <fonts count="4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sz val="9"/>
      <color theme="1"/>
      <name val="Arial"/>
      <family val="2"/>
    </font>
    <font>
      <i/>
      <sz val="9"/>
      <name val="Arial"/>
      <family val="2"/>
    </font>
    <font>
      <b/>
      <i/>
      <sz val="9"/>
      <color theme="1"/>
      <name val="Arial"/>
      <family val="2"/>
    </font>
    <font>
      <b/>
      <sz val="9"/>
      <color theme="0" tint="-0.499984740745262"/>
      <name val="Arial"/>
      <family val="2"/>
    </font>
    <font>
      <b/>
      <sz val="11"/>
      <color theme="1"/>
      <name val="Calibri"/>
      <family val="2"/>
      <scheme val="minor"/>
    </font>
    <font>
      <b/>
      <sz val="9"/>
      <color theme="1" tint="0.34998626667073579"/>
      <name val="Arial"/>
      <family val="2"/>
    </font>
    <font>
      <b/>
      <sz val="16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  <font>
      <b/>
      <sz val="14"/>
      <name val="Arial"/>
      <family val="2"/>
    </font>
    <font>
      <sz val="9"/>
      <color rgb="FFFF000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color indexed="8"/>
      <name val="Arial"/>
      <family val="2"/>
    </font>
    <font>
      <sz val="9"/>
      <color rgb="FF000000"/>
      <name val="Arial"/>
      <family val="2"/>
    </font>
    <font>
      <sz val="11"/>
      <color indexed="8"/>
      <name val="Calibri"/>
      <family val="2"/>
    </font>
    <font>
      <b/>
      <sz val="9"/>
      <color indexed="8"/>
      <name val="Arial"/>
      <family val="2"/>
    </font>
    <font>
      <sz val="9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8"/>
      <color theme="1"/>
      <name val="Arial"/>
      <family val="2"/>
    </font>
    <font>
      <b/>
      <sz val="8"/>
      <name val="Calibri"/>
      <family val="2"/>
    </font>
    <font>
      <sz val="8"/>
      <color theme="1"/>
      <name val="Calibri"/>
      <family val="2"/>
    </font>
    <font>
      <b/>
      <sz val="9"/>
      <color rgb="FF00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b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theme="0"/>
      </right>
      <top/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164" fontId="5" fillId="0" borderId="0"/>
    <xf numFmtId="0" fontId="5" fillId="0" borderId="0"/>
    <xf numFmtId="44" fontId="1" fillId="0" borderId="0" applyFont="0" applyFill="0" applyBorder="0" applyAlignment="0" applyProtection="0"/>
    <xf numFmtId="0" fontId="1" fillId="0" borderId="0"/>
    <xf numFmtId="43" fontId="26" fillId="0" borderId="0" applyFont="0" applyFill="0" applyBorder="0" applyAlignment="0" applyProtection="0"/>
  </cellStyleXfs>
  <cellXfs count="604">
    <xf numFmtId="0" fontId="0" fillId="0" borderId="0" xfId="0"/>
    <xf numFmtId="0" fontId="2" fillId="2" borderId="0" xfId="0" applyFont="1" applyFill="1" applyProtection="1"/>
    <xf numFmtId="0" fontId="2" fillId="2" borderId="0" xfId="0" applyFont="1" applyFill="1" applyAlignment="1" applyProtection="1">
      <alignment vertical="top"/>
    </xf>
    <xf numFmtId="0" fontId="2" fillId="2" borderId="0" xfId="0" applyFont="1" applyFill="1" applyAlignment="1" applyProtection="1"/>
    <xf numFmtId="0" fontId="2" fillId="2" borderId="0" xfId="0" applyFont="1" applyFill="1" applyAlignment="1" applyProtection="1">
      <alignment horizontal="right" vertical="top"/>
    </xf>
    <xf numFmtId="0" fontId="2" fillId="0" borderId="0" xfId="0" applyFont="1" applyProtection="1"/>
    <xf numFmtId="0" fontId="2" fillId="2" borderId="0" xfId="0" applyFont="1" applyFill="1" applyBorder="1" applyProtection="1"/>
    <xf numFmtId="0" fontId="3" fillId="2" borderId="0" xfId="0" applyFont="1" applyFill="1" applyBorder="1" applyAlignment="1" applyProtection="1"/>
    <xf numFmtId="0" fontId="3" fillId="2" borderId="0" xfId="2" applyNumberFormat="1" applyFont="1" applyFill="1" applyBorder="1" applyAlignment="1" applyProtection="1">
      <alignment vertical="center"/>
    </xf>
    <xf numFmtId="0" fontId="3" fillId="2" borderId="0" xfId="2" applyNumberFormat="1" applyFont="1" applyFill="1" applyBorder="1" applyAlignment="1" applyProtection="1">
      <alignment horizontal="centerContinuous" vertical="center"/>
    </xf>
    <xf numFmtId="0" fontId="3" fillId="2" borderId="0" xfId="0" applyFont="1" applyFill="1" applyBorder="1" applyAlignment="1" applyProtection="1">
      <alignment horizontal="right"/>
    </xf>
    <xf numFmtId="0" fontId="3" fillId="2" borderId="0" xfId="0" applyNumberFormat="1" applyFont="1" applyFill="1" applyBorder="1" applyAlignment="1" applyProtection="1"/>
    <xf numFmtId="0" fontId="3" fillId="2" borderId="0" xfId="2" applyNumberFormat="1" applyFont="1" applyFill="1" applyBorder="1" applyAlignment="1" applyProtection="1">
      <alignment horizontal="right" vertical="top"/>
    </xf>
    <xf numFmtId="0" fontId="7" fillId="3" borderId="2" xfId="0" applyFont="1" applyFill="1" applyBorder="1" applyAlignment="1" applyProtection="1">
      <alignment horizontal="centerContinuous"/>
    </xf>
    <xf numFmtId="0" fontId="6" fillId="3" borderId="3" xfId="0" applyFont="1" applyFill="1" applyBorder="1" applyProtection="1"/>
    <xf numFmtId="165" fontId="7" fillId="3" borderId="0" xfId="1" applyNumberFormat="1" applyFont="1" applyFill="1" applyBorder="1" applyAlignment="1" applyProtection="1">
      <alignment horizontal="center"/>
    </xf>
    <xf numFmtId="0" fontId="6" fillId="3" borderId="5" xfId="0" applyFont="1" applyFill="1" applyBorder="1" applyProtection="1"/>
    <xf numFmtId="0" fontId="3" fillId="2" borderId="4" xfId="2" applyNumberFormat="1" applyFont="1" applyFill="1" applyBorder="1" applyAlignment="1" applyProtection="1">
      <alignment vertical="center"/>
    </xf>
    <xf numFmtId="0" fontId="2" fillId="2" borderId="5" xfId="0" applyFont="1" applyFill="1" applyBorder="1" applyProtection="1"/>
    <xf numFmtId="0" fontId="2" fillId="2" borderId="4" xfId="0" applyFont="1" applyFill="1" applyBorder="1" applyAlignment="1" applyProtection="1">
      <alignment vertical="top"/>
    </xf>
    <xf numFmtId="166" fontId="8" fillId="2" borderId="0" xfId="1" applyNumberFormat="1" applyFont="1" applyFill="1" applyBorder="1" applyAlignment="1" applyProtection="1">
      <alignment vertical="top"/>
    </xf>
    <xf numFmtId="0" fontId="8" fillId="2" borderId="0" xfId="0" applyFont="1" applyFill="1" applyBorder="1" applyAlignment="1" applyProtection="1">
      <alignment vertical="top"/>
    </xf>
    <xf numFmtId="0" fontId="2" fillId="2" borderId="0" xfId="0" applyFont="1" applyFill="1" applyBorder="1" applyAlignment="1" applyProtection="1">
      <alignment horizontal="right" vertical="top"/>
    </xf>
    <xf numFmtId="0" fontId="3" fillId="2" borderId="0" xfId="0" applyFont="1" applyFill="1" applyBorder="1" applyAlignment="1" applyProtection="1">
      <alignment vertical="top"/>
    </xf>
    <xf numFmtId="0" fontId="3" fillId="2" borderId="0" xfId="0" applyFont="1" applyFill="1" applyBorder="1" applyAlignment="1" applyProtection="1">
      <alignment vertical="top" wrapText="1"/>
    </xf>
    <xf numFmtId="3" fontId="8" fillId="2" borderId="0" xfId="0" applyNumberFormat="1" applyFont="1" applyFill="1" applyBorder="1" applyAlignment="1" applyProtection="1">
      <alignment vertical="top"/>
    </xf>
    <xf numFmtId="3" fontId="3" fillId="2" borderId="0" xfId="0" applyNumberFormat="1" applyFont="1" applyFill="1" applyBorder="1" applyAlignment="1" applyProtection="1">
      <alignment vertical="top"/>
    </xf>
    <xf numFmtId="0" fontId="9" fillId="2" borderId="0" xfId="0" applyFont="1" applyFill="1" applyBorder="1" applyAlignment="1" applyProtection="1">
      <alignment vertical="top" wrapText="1"/>
    </xf>
    <xf numFmtId="0" fontId="9" fillId="2" borderId="0" xfId="0" applyFont="1" applyFill="1" applyBorder="1" applyAlignment="1" applyProtection="1">
      <alignment vertical="top"/>
    </xf>
    <xf numFmtId="4" fontId="8" fillId="0" borderId="0" xfId="0" applyNumberFormat="1" applyFont="1" applyFill="1" applyBorder="1" applyAlignment="1" applyProtection="1">
      <alignment vertical="top"/>
      <protection locked="0"/>
    </xf>
    <xf numFmtId="4" fontId="8" fillId="2" borderId="0" xfId="0" applyNumberFormat="1" applyFont="1" applyFill="1" applyBorder="1" applyAlignment="1" applyProtection="1">
      <alignment vertical="top"/>
      <protection locked="0"/>
    </xf>
    <xf numFmtId="0" fontId="8" fillId="2" borderId="0" xfId="0" applyFont="1" applyFill="1" applyBorder="1" applyAlignment="1" applyProtection="1">
      <alignment vertical="top" wrapText="1"/>
    </xf>
    <xf numFmtId="0" fontId="8" fillId="2" borderId="0" xfId="0" applyFont="1" applyFill="1" applyBorder="1" applyAlignment="1" applyProtection="1">
      <alignment horizontal="left" vertical="top" wrapText="1"/>
    </xf>
    <xf numFmtId="4" fontId="8" fillId="0" borderId="0" xfId="1" applyNumberFormat="1" applyFont="1" applyFill="1" applyBorder="1" applyAlignment="1" applyProtection="1">
      <alignment vertical="top"/>
    </xf>
    <xf numFmtId="4" fontId="8" fillId="2" borderId="0" xfId="1" applyNumberFormat="1" applyFont="1" applyFill="1" applyBorder="1" applyAlignment="1" applyProtection="1">
      <alignment vertical="top"/>
    </xf>
    <xf numFmtId="0" fontId="10" fillId="2" borderId="4" xfId="0" applyFont="1" applyFill="1" applyBorder="1" applyAlignment="1" applyProtection="1">
      <alignment vertical="top"/>
    </xf>
    <xf numFmtId="4" fontId="3" fillId="2" borderId="0" xfId="0" applyNumberFormat="1" applyFont="1" applyFill="1" applyBorder="1" applyAlignment="1" applyProtection="1">
      <alignment vertical="top"/>
    </xf>
    <xf numFmtId="0" fontId="10" fillId="2" borderId="0" xfId="0" applyFont="1" applyFill="1" applyBorder="1" applyAlignment="1" applyProtection="1">
      <alignment horizontal="right" vertical="top"/>
    </xf>
    <xf numFmtId="4" fontId="3" fillId="2" borderId="0" xfId="1" applyNumberFormat="1" applyFont="1" applyFill="1" applyBorder="1" applyAlignment="1" applyProtection="1">
      <alignment vertical="top"/>
    </xf>
    <xf numFmtId="0" fontId="3" fillId="2" borderId="0" xfId="0" applyFont="1" applyFill="1" applyBorder="1" applyAlignment="1" applyProtection="1">
      <alignment horizontal="left" vertical="top" wrapText="1"/>
    </xf>
    <xf numFmtId="0" fontId="2" fillId="2" borderId="0" xfId="0" applyFont="1" applyFill="1" applyBorder="1" applyAlignment="1" applyProtection="1">
      <alignment vertical="top" wrapText="1"/>
    </xf>
    <xf numFmtId="4" fontId="8" fillId="2" borderId="0" xfId="0" applyNumberFormat="1" applyFont="1" applyFill="1" applyBorder="1" applyAlignment="1" applyProtection="1">
      <alignment vertical="top"/>
    </xf>
    <xf numFmtId="4" fontId="8" fillId="2" borderId="0" xfId="0" applyNumberFormat="1" applyFont="1" applyFill="1" applyBorder="1" applyAlignment="1" applyProtection="1">
      <alignment horizontal="left" vertical="top" wrapText="1"/>
    </xf>
    <xf numFmtId="4" fontId="3" fillId="2" borderId="0" xfId="0" applyNumberFormat="1" applyFont="1" applyFill="1" applyBorder="1" applyAlignment="1" applyProtection="1">
      <alignment horizontal="left" vertical="top"/>
    </xf>
    <xf numFmtId="0" fontId="3" fillId="2" borderId="0" xfId="0" applyFont="1" applyFill="1" applyBorder="1" applyAlignment="1" applyProtection="1">
      <alignment horizontal="left" vertical="top"/>
    </xf>
    <xf numFmtId="0" fontId="6" fillId="2" borderId="0" xfId="0" applyFont="1" applyFill="1" applyBorder="1" applyAlignment="1" applyProtection="1">
      <alignment vertical="center" wrapText="1"/>
    </xf>
    <xf numFmtId="4" fontId="8" fillId="2" borderId="0" xfId="0" applyNumberFormat="1" applyFont="1" applyFill="1" applyBorder="1" applyAlignment="1" applyProtection="1">
      <alignment vertical="center" wrapText="1"/>
    </xf>
    <xf numFmtId="4" fontId="6" fillId="2" borderId="0" xfId="0" applyNumberFormat="1" applyFont="1" applyFill="1" applyBorder="1" applyAlignment="1" applyProtection="1">
      <alignment vertical="center" wrapText="1"/>
    </xf>
    <xf numFmtId="4" fontId="11" fillId="2" borderId="0" xfId="1" applyNumberFormat="1" applyFont="1" applyFill="1" applyBorder="1" applyAlignment="1" applyProtection="1">
      <alignment vertical="top"/>
    </xf>
    <xf numFmtId="3" fontId="8" fillId="2" borderId="0" xfId="1" applyNumberFormat="1" applyFont="1" applyFill="1" applyBorder="1" applyAlignment="1" applyProtection="1">
      <alignment vertical="top"/>
    </xf>
    <xf numFmtId="0" fontId="8" fillId="2" borderId="0" xfId="0" applyFont="1" applyFill="1" applyBorder="1" applyAlignment="1" applyProtection="1">
      <alignment horizontal="left" vertical="top"/>
    </xf>
    <xf numFmtId="0" fontId="2" fillId="2" borderId="6" xfId="0" applyFont="1" applyFill="1" applyBorder="1" applyAlignment="1" applyProtection="1">
      <alignment vertical="top"/>
    </xf>
    <xf numFmtId="0" fontId="2" fillId="2" borderId="7" xfId="0" applyFont="1" applyFill="1" applyBorder="1" applyAlignment="1" applyProtection="1">
      <alignment vertical="top"/>
    </xf>
    <xf numFmtId="0" fontId="2" fillId="2" borderId="7" xfId="0" applyFont="1" applyFill="1" applyBorder="1" applyAlignment="1" applyProtection="1">
      <alignment horizontal="right" vertical="top"/>
    </xf>
    <xf numFmtId="4" fontId="2" fillId="2" borderId="7" xfId="0" applyNumberFormat="1" applyFont="1" applyFill="1" applyBorder="1" applyAlignment="1" applyProtection="1">
      <alignment vertical="top"/>
    </xf>
    <xf numFmtId="0" fontId="2" fillId="2" borderId="8" xfId="0" applyFont="1" applyFill="1" applyBorder="1" applyProtection="1"/>
    <xf numFmtId="0" fontId="8" fillId="2" borderId="0" xfId="0" applyFont="1" applyFill="1" applyBorder="1" applyProtection="1"/>
    <xf numFmtId="43" fontId="8" fillId="2" borderId="0" xfId="1" applyFont="1" applyFill="1" applyBorder="1" applyProtection="1"/>
    <xf numFmtId="0" fontId="8" fillId="2" borderId="0" xfId="0" applyFont="1" applyFill="1" applyBorder="1" applyAlignment="1" applyProtection="1">
      <alignment vertical="center"/>
    </xf>
    <xf numFmtId="0" fontId="8" fillId="2" borderId="0" xfId="0" applyFont="1" applyFill="1" applyBorder="1" applyAlignment="1" applyProtection="1">
      <alignment wrapText="1"/>
    </xf>
    <xf numFmtId="0" fontId="3" fillId="2" borderId="0" xfId="0" applyFont="1" applyFill="1" applyBorder="1" applyAlignment="1" applyProtection="1">
      <alignment horizontal="right" vertical="top"/>
    </xf>
    <xf numFmtId="0" fontId="8" fillId="2" borderId="0" xfId="0" applyFont="1" applyFill="1" applyBorder="1" applyAlignment="1" applyProtection="1">
      <alignment horizontal="right"/>
    </xf>
    <xf numFmtId="43" fontId="8" fillId="2" borderId="0" xfId="1" applyFont="1" applyFill="1" applyBorder="1" applyAlignment="1" applyProtection="1">
      <alignment vertical="top"/>
    </xf>
    <xf numFmtId="0" fontId="2" fillId="2" borderId="0" xfId="0" applyFont="1" applyFill="1" applyBorder="1"/>
    <xf numFmtId="0" fontId="2" fillId="2" borderId="0" xfId="0" applyFont="1" applyFill="1" applyBorder="1" applyAlignment="1">
      <alignment vertical="top"/>
    </xf>
    <xf numFmtId="0" fontId="2" fillId="2" borderId="0" xfId="0" applyFont="1" applyFill="1" applyBorder="1" applyAlignment="1">
      <alignment horizontal="right"/>
    </xf>
    <xf numFmtId="0" fontId="3" fillId="2" borderId="0" xfId="0" applyFont="1" applyFill="1" applyBorder="1" applyAlignment="1"/>
    <xf numFmtId="0" fontId="2" fillId="2" borderId="0" xfId="0" applyFont="1" applyFill="1"/>
    <xf numFmtId="0" fontId="3" fillId="2" borderId="0" xfId="2" applyNumberFormat="1" applyFont="1" applyFill="1" applyBorder="1" applyAlignment="1">
      <alignment horizontal="centerContinuous" vertical="center"/>
    </xf>
    <xf numFmtId="0" fontId="3" fillId="2" borderId="0" xfId="0" applyFont="1" applyFill="1" applyBorder="1" applyAlignment="1">
      <alignment horizontal="right"/>
    </xf>
    <xf numFmtId="0" fontId="8" fillId="2" borderId="0" xfId="0" applyNumberFormat="1" applyFont="1" applyFill="1" applyBorder="1" applyAlignment="1" applyProtection="1">
      <protection locked="0"/>
    </xf>
    <xf numFmtId="0" fontId="8" fillId="2" borderId="0" xfId="0" applyNumberFormat="1" applyFont="1" applyFill="1" applyBorder="1" applyAlignment="1" applyProtection="1">
      <alignment horizontal="left"/>
    </xf>
    <xf numFmtId="0" fontId="7" fillId="3" borderId="1" xfId="3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2" xfId="3" applyFont="1" applyFill="1" applyBorder="1" applyAlignment="1">
      <alignment horizontal="center" vertical="center" wrapText="1"/>
    </xf>
    <xf numFmtId="0" fontId="7" fillId="3" borderId="3" xfId="3" applyFont="1" applyFill="1" applyBorder="1" applyAlignment="1">
      <alignment horizontal="center" vertical="center" wrapText="1"/>
    </xf>
    <xf numFmtId="0" fontId="7" fillId="2" borderId="0" xfId="0" applyFont="1" applyFill="1" applyBorder="1"/>
    <xf numFmtId="0" fontId="7" fillId="3" borderId="6" xfId="3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7" fillId="3" borderId="7" xfId="3" applyFont="1" applyFill="1" applyBorder="1" applyAlignment="1">
      <alignment horizontal="center" vertical="center" wrapText="1"/>
    </xf>
    <xf numFmtId="0" fontId="7" fillId="3" borderId="8" xfId="3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vertical="top"/>
    </xf>
    <xf numFmtId="3" fontId="10" fillId="2" borderId="0" xfId="0" applyNumberFormat="1" applyFont="1" applyFill="1" applyBorder="1" applyAlignment="1">
      <alignment vertical="top"/>
    </xf>
    <xf numFmtId="4" fontId="10" fillId="2" borderId="0" xfId="0" applyNumberFormat="1" applyFont="1" applyFill="1" applyBorder="1" applyAlignment="1">
      <alignment vertical="top"/>
    </xf>
    <xf numFmtId="0" fontId="10" fillId="2" borderId="5" xfId="0" applyFont="1" applyFill="1" applyBorder="1" applyAlignment="1">
      <alignment vertical="top"/>
    </xf>
    <xf numFmtId="0" fontId="10" fillId="2" borderId="0" xfId="0" applyFont="1" applyFill="1" applyBorder="1" applyAlignment="1">
      <alignment vertical="top"/>
    </xf>
    <xf numFmtId="0" fontId="12" fillId="2" borderId="4" xfId="0" applyFont="1" applyFill="1" applyBorder="1" applyAlignment="1">
      <alignment vertical="top"/>
    </xf>
    <xf numFmtId="4" fontId="10" fillId="2" borderId="0" xfId="1" applyNumberFormat="1" applyFont="1" applyFill="1" applyBorder="1" applyAlignment="1">
      <alignment vertical="top"/>
    </xf>
    <xf numFmtId="0" fontId="12" fillId="2" borderId="5" xfId="0" applyFont="1" applyFill="1" applyBorder="1" applyAlignment="1">
      <alignment vertical="top"/>
    </xf>
    <xf numFmtId="0" fontId="2" fillId="2" borderId="4" xfId="0" applyFont="1" applyFill="1" applyBorder="1" applyAlignment="1">
      <alignment vertical="top"/>
    </xf>
    <xf numFmtId="4" fontId="2" fillId="2" borderId="0" xfId="0" applyNumberFormat="1" applyFont="1" applyFill="1" applyBorder="1" applyAlignment="1">
      <alignment vertical="top"/>
    </xf>
    <xf numFmtId="0" fontId="2" fillId="2" borderId="5" xfId="0" applyFont="1" applyFill="1" applyBorder="1" applyAlignment="1">
      <alignment vertical="top"/>
    </xf>
    <xf numFmtId="4" fontId="8" fillId="2" borderId="0" xfId="1" applyNumberFormat="1" applyFont="1" applyFill="1" applyBorder="1" applyAlignment="1" applyProtection="1">
      <alignment vertical="top"/>
      <protection locked="0"/>
    </xf>
    <xf numFmtId="4" fontId="8" fillId="0" borderId="0" xfId="1" applyNumberFormat="1" applyFont="1" applyFill="1" applyBorder="1" applyAlignment="1" applyProtection="1">
      <alignment vertical="top"/>
      <protection locked="0"/>
    </xf>
    <xf numFmtId="4" fontId="8" fillId="0" borderId="0" xfId="1" applyNumberFormat="1" applyFont="1" applyFill="1" applyBorder="1" applyAlignment="1">
      <alignment vertical="top"/>
    </xf>
    <xf numFmtId="4" fontId="8" fillId="2" borderId="0" xfId="1" applyNumberFormat="1" applyFont="1" applyFill="1" applyBorder="1" applyAlignment="1">
      <alignment vertical="top"/>
    </xf>
    <xf numFmtId="0" fontId="2" fillId="2" borderId="0" xfId="0" applyFont="1" applyFill="1" applyBorder="1" applyAlignment="1">
      <alignment horizontal="left" vertical="top"/>
    </xf>
    <xf numFmtId="4" fontId="2" fillId="2" borderId="0" xfId="1" applyNumberFormat="1" applyFont="1" applyFill="1" applyBorder="1" applyAlignment="1">
      <alignment vertical="top"/>
    </xf>
    <xf numFmtId="0" fontId="2" fillId="2" borderId="0" xfId="0" applyFont="1" applyFill="1" applyAlignment="1"/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vertical="center"/>
    </xf>
    <xf numFmtId="4" fontId="2" fillId="2" borderId="0" xfId="0" applyNumberFormat="1" applyFont="1" applyFill="1" applyAlignment="1"/>
    <xf numFmtId="0" fontId="8" fillId="2" borderId="0" xfId="0" applyFont="1" applyFill="1" applyBorder="1" applyAlignment="1">
      <alignment vertical="top"/>
    </xf>
    <xf numFmtId="0" fontId="8" fillId="2" borderId="0" xfId="0" applyFont="1" applyFill="1" applyBorder="1"/>
    <xf numFmtId="43" fontId="8" fillId="2" borderId="0" xfId="1" applyFont="1" applyFill="1" applyBorder="1"/>
    <xf numFmtId="0" fontId="8" fillId="2" borderId="0" xfId="0" applyFont="1" applyFill="1" applyBorder="1" applyAlignment="1">
      <alignment vertical="center"/>
    </xf>
    <xf numFmtId="0" fontId="2" fillId="2" borderId="0" xfId="0" applyFont="1" applyFill="1" applyBorder="1" applyAlignment="1"/>
    <xf numFmtId="0" fontId="3" fillId="2" borderId="0" xfId="0" applyFont="1" applyFill="1" applyBorder="1" applyAlignment="1">
      <alignment vertical="top"/>
    </xf>
    <xf numFmtId="0" fontId="8" fillId="2" borderId="0" xfId="0" applyFont="1" applyFill="1" applyBorder="1" applyAlignment="1">
      <alignment vertical="top" wrapText="1"/>
    </xf>
    <xf numFmtId="0" fontId="2" fillId="2" borderId="0" xfId="0" applyFont="1" applyFill="1" applyBorder="1" applyAlignment="1">
      <alignment horizontal="center"/>
    </xf>
    <xf numFmtId="0" fontId="0" fillId="0" borderId="0" xfId="0" applyFont="1"/>
    <xf numFmtId="0" fontId="3" fillId="2" borderId="0" xfId="3" applyFont="1" applyFill="1" applyBorder="1" applyAlignment="1" applyProtection="1"/>
    <xf numFmtId="0" fontId="3" fillId="2" borderId="0" xfId="0" applyFont="1" applyFill="1" applyBorder="1" applyAlignment="1" applyProtection="1">
      <alignment horizontal="centerContinuous"/>
    </xf>
    <xf numFmtId="0" fontId="7" fillId="3" borderId="9" xfId="3" applyFont="1" applyFill="1" applyBorder="1" applyAlignment="1" applyProtection="1">
      <alignment horizontal="center" vertical="center" wrapText="1"/>
    </xf>
    <xf numFmtId="0" fontId="7" fillId="3" borderId="10" xfId="3" applyFont="1" applyFill="1" applyBorder="1" applyAlignment="1" applyProtection="1">
      <alignment horizontal="center" vertical="center" wrapText="1"/>
    </xf>
    <xf numFmtId="0" fontId="7" fillId="3" borderId="10" xfId="0" applyFont="1" applyFill="1" applyBorder="1" applyAlignment="1" applyProtection="1">
      <alignment horizontal="center" vertical="center" wrapText="1"/>
    </xf>
    <xf numFmtId="0" fontId="7" fillId="3" borderId="11" xfId="3" applyFont="1" applyFill="1" applyBorder="1" applyAlignment="1" applyProtection="1">
      <alignment horizontal="center" vertical="center" wrapText="1"/>
    </xf>
    <xf numFmtId="0" fontId="3" fillId="2" borderId="0" xfId="2" applyNumberFormat="1" applyFont="1" applyFill="1" applyBorder="1" applyAlignment="1" applyProtection="1">
      <alignment vertical="top"/>
    </xf>
    <xf numFmtId="0" fontId="3" fillId="2" borderId="5" xfId="2" applyNumberFormat="1" applyFont="1" applyFill="1" applyBorder="1" applyAlignment="1" applyProtection="1">
      <alignment vertical="top"/>
    </xf>
    <xf numFmtId="0" fontId="10" fillId="2" borderId="4" xfId="0" applyFont="1" applyFill="1" applyBorder="1" applyAlignment="1" applyProtection="1"/>
    <xf numFmtId="0" fontId="3" fillId="2" borderId="5" xfId="0" applyFont="1" applyFill="1" applyBorder="1" applyAlignment="1" applyProtection="1">
      <alignment vertical="top"/>
    </xf>
    <xf numFmtId="3" fontId="3" fillId="2" borderId="0" xfId="0" applyNumberFormat="1" applyFont="1" applyFill="1" applyBorder="1" applyAlignment="1" applyProtection="1">
      <alignment horizontal="center" vertical="top"/>
      <protection locked="0"/>
    </xf>
    <xf numFmtId="167" fontId="3" fillId="2" borderId="0" xfId="0" applyNumberFormat="1" applyFont="1" applyFill="1" applyBorder="1" applyAlignment="1" applyProtection="1">
      <alignment horizontal="right" vertical="top"/>
    </xf>
    <xf numFmtId="0" fontId="10" fillId="2" borderId="5" xfId="0" applyFont="1" applyFill="1" applyBorder="1" applyAlignment="1" applyProtection="1">
      <alignment vertical="top"/>
    </xf>
    <xf numFmtId="0" fontId="2" fillId="2" borderId="4" xfId="0" applyFont="1" applyFill="1" applyBorder="1" applyAlignment="1" applyProtection="1"/>
    <xf numFmtId="0" fontId="13" fillId="2" borderId="0" xfId="0" applyFont="1" applyFill="1" applyBorder="1" applyAlignment="1" applyProtection="1">
      <alignment vertical="top"/>
    </xf>
    <xf numFmtId="3" fontId="8" fillId="2" borderId="0" xfId="0" applyNumberFormat="1" applyFont="1" applyFill="1" applyBorder="1" applyAlignment="1" applyProtection="1">
      <alignment horizontal="center" vertical="top"/>
      <protection locked="0"/>
    </xf>
    <xf numFmtId="167" fontId="8" fillId="2" borderId="0" xfId="0" applyNumberFormat="1" applyFont="1" applyFill="1" applyBorder="1" applyAlignment="1" applyProtection="1">
      <alignment horizontal="right" vertical="top"/>
      <protection locked="0"/>
    </xf>
    <xf numFmtId="0" fontId="2" fillId="2" borderId="5" xfId="0" applyFont="1" applyFill="1" applyBorder="1" applyAlignment="1" applyProtection="1">
      <alignment vertical="top"/>
    </xf>
    <xf numFmtId="0" fontId="3" fillId="2" borderId="0" xfId="0" applyFont="1" applyFill="1" applyBorder="1" applyAlignment="1" applyProtection="1">
      <alignment horizontal="center" vertical="top"/>
      <protection locked="0"/>
    </xf>
    <xf numFmtId="167" fontId="3" fillId="2" borderId="0" xfId="0" applyNumberFormat="1" applyFont="1" applyFill="1" applyBorder="1" applyAlignment="1" applyProtection="1">
      <alignment horizontal="right" vertical="top"/>
      <protection locked="0"/>
    </xf>
    <xf numFmtId="168" fontId="8" fillId="2" borderId="0" xfId="0" applyNumberFormat="1" applyFont="1" applyFill="1" applyBorder="1" applyAlignment="1" applyProtection="1">
      <alignment horizontal="center" vertical="top"/>
      <protection locked="0"/>
    </xf>
    <xf numFmtId="4" fontId="8" fillId="2" borderId="0" xfId="0" applyNumberFormat="1" applyFont="1" applyFill="1" applyBorder="1" applyAlignment="1" applyProtection="1">
      <alignment horizontal="center" vertical="top"/>
      <protection locked="0"/>
    </xf>
    <xf numFmtId="0" fontId="2" fillId="2" borderId="0" xfId="0" applyFont="1" applyFill="1" applyBorder="1" applyAlignment="1" applyProtection="1">
      <alignment vertical="top"/>
    </xf>
    <xf numFmtId="0" fontId="3" fillId="2" borderId="0" xfId="0" applyFont="1" applyFill="1" applyBorder="1" applyAlignment="1" applyProtection="1">
      <alignment horizontal="center" vertical="top"/>
    </xf>
    <xf numFmtId="4" fontId="3" fillId="2" borderId="0" xfId="0" applyNumberFormat="1" applyFont="1" applyFill="1" applyBorder="1" applyAlignment="1" applyProtection="1">
      <alignment horizontal="right" vertical="top"/>
    </xf>
    <xf numFmtId="167" fontId="8" fillId="0" borderId="0" xfId="0" applyNumberFormat="1" applyFont="1" applyFill="1" applyBorder="1" applyAlignment="1" applyProtection="1">
      <alignment horizontal="right" vertical="top"/>
      <protection locked="0"/>
    </xf>
    <xf numFmtId="0" fontId="2" fillId="2" borderId="0" xfId="0" applyFont="1" applyFill="1" applyBorder="1" applyAlignment="1" applyProtection="1">
      <alignment horizontal="center" vertical="top"/>
      <protection locked="0"/>
    </xf>
    <xf numFmtId="3" fontId="3" fillId="2" borderId="0" xfId="0" applyNumberFormat="1" applyFont="1" applyFill="1" applyBorder="1" applyAlignment="1" applyProtection="1">
      <alignment horizontal="center" vertical="top"/>
    </xf>
    <xf numFmtId="167" fontId="3" fillId="0" borderId="0" xfId="0" applyNumberFormat="1" applyFont="1" applyFill="1" applyBorder="1" applyAlignment="1" applyProtection="1">
      <alignment horizontal="right" vertical="top"/>
      <protection locked="0"/>
    </xf>
    <xf numFmtId="0" fontId="10" fillId="2" borderId="6" xfId="0" applyFont="1" applyFill="1" applyBorder="1" applyAlignment="1" applyProtection="1"/>
    <xf numFmtId="0" fontId="3" fillId="2" borderId="7" xfId="0" applyFont="1" applyFill="1" applyBorder="1" applyAlignment="1" applyProtection="1">
      <alignment vertical="top"/>
    </xf>
    <xf numFmtId="3" fontId="3" fillId="2" borderId="7" xfId="0" applyNumberFormat="1" applyFont="1" applyFill="1" applyBorder="1" applyAlignment="1" applyProtection="1">
      <alignment horizontal="center" vertical="top"/>
    </xf>
    <xf numFmtId="167" fontId="3" fillId="2" borderId="7" xfId="0" applyNumberFormat="1" applyFont="1" applyFill="1" applyBorder="1" applyAlignment="1" applyProtection="1">
      <alignment horizontal="right" vertical="top"/>
    </xf>
    <xf numFmtId="0" fontId="10" fillId="2" borderId="8" xfId="0" applyFont="1" applyFill="1" applyBorder="1" applyAlignment="1" applyProtection="1">
      <alignment vertical="top"/>
    </xf>
    <xf numFmtId="167" fontId="3" fillId="2" borderId="0" xfId="0" applyNumberFormat="1" applyFont="1" applyFill="1" applyBorder="1" applyAlignment="1" applyProtection="1">
      <alignment vertical="top"/>
    </xf>
    <xf numFmtId="0" fontId="0" fillId="0" borderId="0" xfId="0" applyFont="1" applyBorder="1"/>
    <xf numFmtId="0" fontId="2" fillId="2" borderId="0" xfId="0" applyFont="1" applyFill="1" applyBorder="1" applyAlignment="1" applyProtection="1">
      <protection locked="0"/>
    </xf>
    <xf numFmtId="165" fontId="7" fillId="3" borderId="9" xfId="1" applyNumberFormat="1" applyFont="1" applyFill="1" applyBorder="1" applyAlignment="1">
      <alignment horizontal="center" vertical="center" wrapText="1"/>
    </xf>
    <xf numFmtId="165" fontId="7" fillId="3" borderId="10" xfId="1" applyNumberFormat="1" applyFont="1" applyFill="1" applyBorder="1" applyAlignment="1">
      <alignment horizontal="center" vertical="center" wrapText="1"/>
    </xf>
    <xf numFmtId="165" fontId="7" fillId="3" borderId="11" xfId="1" applyNumberFormat="1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left" vertical="top"/>
    </xf>
    <xf numFmtId="0" fontId="3" fillId="2" borderId="0" xfId="0" applyFont="1" applyFill="1" applyBorder="1" applyAlignment="1">
      <alignment vertical="top" wrapText="1"/>
    </xf>
    <xf numFmtId="4" fontId="3" fillId="2" borderId="0" xfId="0" applyNumberFormat="1" applyFont="1" applyFill="1" applyBorder="1" applyAlignment="1">
      <alignment vertical="top"/>
    </xf>
    <xf numFmtId="4" fontId="2" fillId="2" borderId="0" xfId="0" applyNumberFormat="1" applyFont="1" applyFill="1" applyBorder="1" applyAlignment="1" applyProtection="1">
      <alignment vertical="top"/>
      <protection locked="0"/>
    </xf>
    <xf numFmtId="4" fontId="15" fillId="2" borderId="0" xfId="0" applyNumberFormat="1" applyFont="1" applyFill="1" applyBorder="1" applyAlignment="1" applyProtection="1">
      <alignment horizontal="left" vertical="top"/>
      <protection locked="0"/>
    </xf>
    <xf numFmtId="0" fontId="3" fillId="2" borderId="5" xfId="0" applyFont="1" applyFill="1" applyBorder="1" applyAlignment="1">
      <alignment vertical="top" wrapText="1"/>
    </xf>
    <xf numFmtId="4" fontId="10" fillId="2" borderId="12" xfId="0" applyNumberFormat="1" applyFont="1" applyFill="1" applyBorder="1" applyAlignment="1" applyProtection="1">
      <alignment horizontal="right" vertical="top"/>
      <protection locked="0"/>
    </xf>
    <xf numFmtId="4" fontId="10" fillId="2" borderId="12" xfId="0" applyNumberFormat="1" applyFont="1" applyFill="1" applyBorder="1" applyAlignment="1" applyProtection="1">
      <alignment horizontal="right" vertical="top"/>
    </xf>
    <xf numFmtId="0" fontId="10" fillId="2" borderId="6" xfId="0" applyFont="1" applyFill="1" applyBorder="1" applyAlignment="1">
      <alignment vertical="top"/>
    </xf>
    <xf numFmtId="0" fontId="3" fillId="2" borderId="8" xfId="0" applyFont="1" applyFill="1" applyBorder="1" applyAlignment="1">
      <alignment vertical="top" wrapText="1"/>
    </xf>
    <xf numFmtId="0" fontId="2" fillId="2" borderId="10" xfId="0" applyFont="1" applyFill="1" applyBorder="1" applyAlignment="1">
      <alignment vertical="top"/>
    </xf>
    <xf numFmtId="4" fontId="2" fillId="2" borderId="10" xfId="0" applyNumberFormat="1" applyFont="1" applyFill="1" applyBorder="1" applyAlignment="1">
      <alignment vertical="top"/>
    </xf>
    <xf numFmtId="3" fontId="2" fillId="2" borderId="10" xfId="0" applyNumberFormat="1" applyFont="1" applyFill="1" applyBorder="1" applyAlignment="1">
      <alignment vertical="top"/>
    </xf>
    <xf numFmtId="0" fontId="3" fillId="2" borderId="10" xfId="0" applyFont="1" applyFill="1" applyBorder="1" applyAlignment="1">
      <alignment vertical="top" wrapText="1"/>
    </xf>
    <xf numFmtId="0" fontId="8" fillId="2" borderId="0" xfId="0" applyFont="1" applyFill="1" applyAlignment="1">
      <alignment wrapText="1"/>
    </xf>
    <xf numFmtId="4" fontId="2" fillId="2" borderId="0" xfId="0" applyNumberFormat="1" applyFont="1" applyFill="1" applyBorder="1"/>
    <xf numFmtId="0" fontId="10" fillId="2" borderId="0" xfId="0" applyFont="1" applyFill="1" applyBorder="1" applyAlignment="1">
      <alignment horizontal="left" vertical="top" wrapText="1"/>
    </xf>
    <xf numFmtId="4" fontId="2" fillId="2" borderId="0" xfId="0" applyNumberFormat="1" applyFont="1" applyFill="1" applyBorder="1" applyAlignment="1">
      <alignment horizontal="right" vertical="top"/>
    </xf>
    <xf numFmtId="4" fontId="10" fillId="2" borderId="0" xfId="0" applyNumberFormat="1" applyFont="1" applyFill="1" applyBorder="1" applyAlignment="1">
      <alignment horizontal="right" vertical="top"/>
    </xf>
    <xf numFmtId="4" fontId="2" fillId="2" borderId="0" xfId="0" applyNumberFormat="1" applyFont="1" applyFill="1" applyBorder="1" applyAlignment="1" applyProtection="1">
      <alignment horizontal="right" vertical="top"/>
      <protection locked="0"/>
    </xf>
    <xf numFmtId="4" fontId="2" fillId="2" borderId="0" xfId="0" applyNumberFormat="1" applyFont="1" applyFill="1" applyBorder="1" applyAlignment="1" applyProtection="1">
      <alignment horizontal="right" vertical="top"/>
    </xf>
    <xf numFmtId="4" fontId="10" fillId="2" borderId="0" xfId="0" applyNumberFormat="1" applyFont="1" applyFill="1" applyBorder="1" applyAlignment="1" applyProtection="1">
      <alignment horizontal="right" vertical="top"/>
    </xf>
    <xf numFmtId="4" fontId="10" fillId="2" borderId="12" xfId="0" applyNumberFormat="1" applyFont="1" applyFill="1" applyBorder="1" applyAlignment="1">
      <alignment horizontal="right" vertical="top"/>
    </xf>
    <xf numFmtId="4" fontId="10" fillId="2" borderId="7" xfId="0" applyNumberFormat="1" applyFont="1" applyFill="1" applyBorder="1" applyAlignment="1">
      <alignment horizontal="right" vertical="top"/>
    </xf>
    <xf numFmtId="0" fontId="3" fillId="2" borderId="0" xfId="3" applyFont="1" applyFill="1" applyBorder="1" applyAlignment="1"/>
    <xf numFmtId="0" fontId="16" fillId="2" borderId="0" xfId="3" applyFont="1" applyFill="1" applyBorder="1" applyAlignment="1"/>
    <xf numFmtId="0" fontId="10" fillId="2" borderId="0" xfId="0" applyFont="1" applyFill="1" applyBorder="1" applyAlignment="1"/>
    <xf numFmtId="0" fontId="17" fillId="2" borderId="0" xfId="0" applyFont="1" applyFill="1" applyBorder="1" applyAlignment="1"/>
    <xf numFmtId="0" fontId="3" fillId="2" borderId="0" xfId="3" applyFont="1" applyFill="1" applyBorder="1" applyAlignment="1">
      <alignment horizontal="center"/>
    </xf>
    <xf numFmtId="0" fontId="17" fillId="2" borderId="0" xfId="0" applyFont="1" applyFill="1" applyBorder="1" applyAlignment="1">
      <alignment horizontal="center"/>
    </xf>
    <xf numFmtId="0" fontId="18" fillId="2" borderId="0" xfId="0" applyFont="1" applyFill="1" applyBorder="1"/>
    <xf numFmtId="0" fontId="8" fillId="2" borderId="0" xfId="3" applyFont="1" applyFill="1" applyBorder="1" applyAlignment="1">
      <alignment horizontal="center" vertical="center"/>
    </xf>
    <xf numFmtId="0" fontId="8" fillId="2" borderId="0" xfId="3" applyFont="1" applyFill="1" applyBorder="1" applyAlignment="1">
      <alignment horizontal="center"/>
    </xf>
    <xf numFmtId="0" fontId="6" fillId="3" borderId="9" xfId="0" applyFont="1" applyFill="1" applyBorder="1" applyAlignment="1">
      <alignment horizontal="center" vertical="center"/>
    </xf>
    <xf numFmtId="165" fontId="7" fillId="3" borderId="10" xfId="1" applyNumberFormat="1" applyFont="1" applyFill="1" applyBorder="1" applyAlignment="1">
      <alignment horizontal="center" vertical="center"/>
    </xf>
    <xf numFmtId="0" fontId="7" fillId="3" borderId="10" xfId="3" applyFont="1" applyFill="1" applyBorder="1" applyAlignment="1">
      <alignment horizontal="center" vertical="center"/>
    </xf>
    <xf numFmtId="0" fontId="7" fillId="3" borderId="11" xfId="3" applyFont="1" applyFill="1" applyBorder="1" applyAlignment="1">
      <alignment horizontal="center" vertical="center"/>
    </xf>
    <xf numFmtId="0" fontId="2" fillId="2" borderId="4" xfId="0" applyFont="1" applyFill="1" applyBorder="1" applyAlignment="1"/>
    <xf numFmtId="0" fontId="3" fillId="2" borderId="0" xfId="3" applyFont="1" applyFill="1" applyBorder="1" applyAlignment="1">
      <alignment vertical="center"/>
    </xf>
    <xf numFmtId="0" fontId="2" fillId="2" borderId="5" xfId="0" applyFont="1" applyFill="1" applyBorder="1"/>
    <xf numFmtId="0" fontId="3" fillId="2" borderId="4" xfId="0" applyFont="1" applyFill="1" applyBorder="1" applyAlignment="1"/>
    <xf numFmtId="3" fontId="8" fillId="2" borderId="0" xfId="0" applyNumberFormat="1" applyFont="1" applyFill="1" applyBorder="1" applyAlignment="1">
      <alignment vertical="top"/>
    </xf>
    <xf numFmtId="0" fontId="2" fillId="2" borderId="5" xfId="0" applyFont="1" applyFill="1" applyBorder="1" applyAlignment="1"/>
    <xf numFmtId="0" fontId="3" fillId="2" borderId="4" xfId="0" applyFont="1" applyFill="1" applyBorder="1" applyAlignment="1">
      <alignment horizontal="left" vertical="top"/>
    </xf>
    <xf numFmtId="0" fontId="8" fillId="2" borderId="4" xfId="0" applyFont="1" applyFill="1" applyBorder="1" applyAlignment="1">
      <alignment horizontal="left" vertical="top"/>
    </xf>
    <xf numFmtId="4" fontId="8" fillId="2" borderId="0" xfId="0" applyNumberFormat="1" applyFont="1" applyFill="1" applyBorder="1" applyAlignment="1">
      <alignment vertical="top"/>
    </xf>
    <xf numFmtId="0" fontId="2" fillId="2" borderId="4" xfId="0" applyFont="1" applyFill="1" applyBorder="1"/>
    <xf numFmtId="0" fontId="2" fillId="2" borderId="6" xfId="0" applyFont="1" applyFill="1" applyBorder="1"/>
    <xf numFmtId="0" fontId="2" fillId="2" borderId="7" xfId="0" applyFont="1" applyFill="1" applyBorder="1"/>
    <xf numFmtId="4" fontId="2" fillId="2" borderId="7" xfId="0" applyNumberFormat="1" applyFont="1" applyFill="1" applyBorder="1"/>
    <xf numFmtId="0" fontId="2" fillId="2" borderId="7" xfId="0" applyFont="1" applyFill="1" applyBorder="1" applyAlignment="1"/>
    <xf numFmtId="0" fontId="2" fillId="2" borderId="8" xfId="0" applyFont="1" applyFill="1" applyBorder="1"/>
    <xf numFmtId="0" fontId="8" fillId="2" borderId="0" xfId="0" applyFont="1" applyFill="1" applyBorder="1" applyAlignment="1" applyProtection="1">
      <alignment horizontal="left" wrapText="1"/>
    </xf>
    <xf numFmtId="0" fontId="8" fillId="2" borderId="0" xfId="0" applyFont="1" applyFill="1" applyBorder="1" applyAlignment="1" applyProtection="1">
      <alignment vertical="top" wrapText="1"/>
      <protection locked="0"/>
    </xf>
    <xf numFmtId="0" fontId="8" fillId="2" borderId="0" xfId="0" applyFont="1" applyFill="1" applyBorder="1" applyAlignment="1">
      <alignment horizontal="left" vertical="top"/>
    </xf>
    <xf numFmtId="0" fontId="2" fillId="2" borderId="0" xfId="0" applyFont="1" applyFill="1" applyBorder="1" applyProtection="1">
      <protection locked="0"/>
    </xf>
    <xf numFmtId="0" fontId="2" fillId="2" borderId="0" xfId="0" applyFont="1" applyFill="1" applyProtection="1">
      <protection locked="0"/>
    </xf>
    <xf numFmtId="0" fontId="2" fillId="2" borderId="0" xfId="0" applyFont="1" applyFill="1" applyAlignment="1" applyProtection="1">
      <alignment horizontal="right"/>
      <protection locked="0"/>
    </xf>
    <xf numFmtId="0" fontId="2" fillId="2" borderId="0" xfId="0" applyFont="1" applyFill="1" applyAlignment="1" applyProtection="1">
      <protection locked="0"/>
    </xf>
    <xf numFmtId="0" fontId="2" fillId="2" borderId="0" xfId="0" applyFont="1" applyFill="1" applyAlignment="1" applyProtection="1">
      <alignment wrapText="1"/>
      <protection locked="0"/>
    </xf>
    <xf numFmtId="0" fontId="2" fillId="2" borderId="0" xfId="0" applyFont="1" applyFill="1" applyBorder="1" applyAlignment="1">
      <alignment wrapText="1"/>
    </xf>
    <xf numFmtId="0" fontId="0" fillId="0" borderId="0" xfId="0" applyBorder="1"/>
    <xf numFmtId="0" fontId="3" fillId="2" borderId="0" xfId="3" applyFont="1" applyFill="1" applyBorder="1" applyAlignment="1">
      <alignment horizontal="centerContinuous"/>
    </xf>
    <xf numFmtId="0" fontId="20" fillId="3" borderId="9" xfId="0" applyFont="1" applyFill="1" applyBorder="1" applyAlignment="1">
      <alignment horizontal="center" vertical="center"/>
    </xf>
    <xf numFmtId="0" fontId="3" fillId="2" borderId="0" xfId="3" applyFont="1" applyFill="1" applyBorder="1" applyAlignment="1">
      <alignment vertical="top"/>
    </xf>
    <xf numFmtId="3" fontId="2" fillId="2" borderId="0" xfId="0" applyNumberFormat="1" applyFont="1" applyFill="1" applyBorder="1"/>
    <xf numFmtId="3" fontId="0" fillId="0" borderId="0" xfId="0" applyNumberFormat="1"/>
    <xf numFmtId="4" fontId="2" fillId="2" borderId="5" xfId="0" applyNumberFormat="1" applyFont="1" applyFill="1" applyBorder="1"/>
    <xf numFmtId="3" fontId="2" fillId="2" borderId="0" xfId="0" applyNumberFormat="1" applyFont="1" applyFill="1" applyBorder="1" applyAlignment="1">
      <alignment vertical="top"/>
    </xf>
    <xf numFmtId="4" fontId="8" fillId="2" borderId="0" xfId="0" applyNumberFormat="1" applyFont="1" applyFill="1" applyBorder="1" applyAlignment="1" applyProtection="1">
      <alignment horizontal="right" vertical="top"/>
    </xf>
    <xf numFmtId="4" fontId="8" fillId="2" borderId="0" xfId="1" applyNumberFormat="1" applyFont="1" applyFill="1" applyBorder="1" applyAlignment="1" applyProtection="1">
      <alignment horizontal="right" vertical="top" wrapText="1"/>
      <protection locked="0"/>
    </xf>
    <xf numFmtId="4" fontId="0" fillId="0" borderId="0" xfId="0" applyNumberFormat="1"/>
    <xf numFmtId="4" fontId="13" fillId="2" borderId="0" xfId="3" applyNumberFormat="1" applyFont="1" applyFill="1" applyBorder="1" applyAlignment="1" applyProtection="1">
      <alignment horizontal="center"/>
    </xf>
    <xf numFmtId="0" fontId="8" fillId="2" borderId="7" xfId="0" applyFont="1" applyFill="1" applyBorder="1" applyAlignment="1">
      <alignment vertical="top"/>
    </xf>
    <xf numFmtId="0" fontId="8" fillId="2" borderId="7" xfId="0" applyFont="1" applyFill="1" applyBorder="1"/>
    <xf numFmtId="43" fontId="8" fillId="2" borderId="7" xfId="1" applyFont="1" applyFill="1" applyBorder="1"/>
    <xf numFmtId="0" fontId="8" fillId="2" borderId="7" xfId="0" applyFont="1" applyFill="1" applyBorder="1" applyAlignment="1">
      <alignment vertical="center" wrapText="1"/>
    </xf>
    <xf numFmtId="43" fontId="8" fillId="2" borderId="8" xfId="1" applyFont="1" applyFill="1" applyBorder="1"/>
    <xf numFmtId="0" fontId="8" fillId="2" borderId="0" xfId="0" applyFont="1" applyFill="1" applyBorder="1" applyAlignment="1">
      <alignment vertical="center" wrapText="1"/>
    </xf>
    <xf numFmtId="0" fontId="8" fillId="2" borderId="0" xfId="0" applyFont="1" applyFill="1" applyBorder="1" applyAlignment="1">
      <alignment wrapText="1"/>
    </xf>
    <xf numFmtId="0" fontId="3" fillId="2" borderId="0" xfId="0" applyFont="1" applyFill="1" applyBorder="1" applyAlignment="1">
      <alignment horizontal="right" vertical="top"/>
    </xf>
    <xf numFmtId="0" fontId="8" fillId="2" borderId="0" xfId="0" applyFont="1" applyFill="1" applyBorder="1" applyAlignment="1">
      <alignment horizontal="right"/>
    </xf>
    <xf numFmtId="43" fontId="8" fillId="2" borderId="0" xfId="1" applyFont="1" applyFill="1" applyBorder="1" applyAlignment="1">
      <alignment vertical="top"/>
    </xf>
    <xf numFmtId="0" fontId="2" fillId="2" borderId="0" xfId="0" applyFont="1" applyFill="1" applyBorder="1" applyAlignment="1">
      <alignment horizontal="centerContinuous"/>
    </xf>
    <xf numFmtId="0" fontId="21" fillId="2" borderId="0" xfId="3" applyFont="1" applyFill="1" applyBorder="1" applyAlignment="1">
      <alignment horizontal="center"/>
    </xf>
    <xf numFmtId="0" fontId="21" fillId="2" borderId="0" xfId="3" applyFont="1" applyFill="1" applyBorder="1" applyAlignment="1"/>
    <xf numFmtId="0" fontId="3" fillId="2" borderId="0" xfId="3" applyFont="1" applyFill="1" applyBorder="1" applyAlignment="1">
      <alignment horizontal="center" vertical="top"/>
    </xf>
    <xf numFmtId="0" fontId="8" fillId="2" borderId="0" xfId="3" applyFont="1" applyFill="1" applyBorder="1" applyAlignment="1">
      <alignment horizontal="centerContinuous" vertical="center"/>
    </xf>
    <xf numFmtId="0" fontId="8" fillId="2" borderId="0" xfId="3" applyFont="1" applyFill="1" applyBorder="1" applyAlignment="1">
      <alignment horizontal="center" vertical="top"/>
    </xf>
    <xf numFmtId="0" fontId="6" fillId="2" borderId="0" xfId="0" applyFont="1" applyFill="1" applyBorder="1" applyAlignment="1">
      <alignment vertical="center"/>
    </xf>
    <xf numFmtId="0" fontId="6" fillId="3" borderId="10" xfId="0" applyFont="1" applyFill="1" applyBorder="1" applyAlignment="1">
      <alignment vertical="center"/>
    </xf>
    <xf numFmtId="0" fontId="6" fillId="3" borderId="11" xfId="0" applyFont="1" applyFill="1" applyBorder="1"/>
    <xf numFmtId="0" fontId="8" fillId="2" borderId="0" xfId="3" applyFont="1" applyFill="1" applyBorder="1" applyAlignment="1">
      <alignment vertical="top"/>
    </xf>
    <xf numFmtId="3" fontId="8" fillId="2" borderId="0" xfId="3" applyNumberFormat="1" applyFont="1" applyFill="1" applyBorder="1" applyAlignment="1">
      <alignment vertical="top"/>
    </xf>
    <xf numFmtId="4" fontId="3" fillId="2" borderId="0" xfId="3" applyNumberFormat="1" applyFont="1" applyFill="1" applyBorder="1" applyAlignment="1">
      <alignment vertical="top"/>
    </xf>
    <xf numFmtId="4" fontId="3" fillId="2" borderId="0" xfId="3" applyNumberFormat="1" applyFont="1" applyFill="1" applyBorder="1" applyAlignment="1" applyProtection="1">
      <alignment vertical="top"/>
      <protection locked="0"/>
    </xf>
    <xf numFmtId="43" fontId="2" fillId="0" borderId="0" xfId="0" applyNumberFormat="1" applyFont="1"/>
    <xf numFmtId="4" fontId="8" fillId="2" borderId="0" xfId="3" applyNumberFormat="1" applyFont="1" applyFill="1" applyBorder="1" applyAlignment="1" applyProtection="1">
      <alignment vertical="top"/>
      <protection locked="0"/>
    </xf>
    <xf numFmtId="0" fontId="8" fillId="2" borderId="0" xfId="3" applyFont="1" applyFill="1" applyBorder="1" applyAlignment="1">
      <alignment horizontal="left" vertical="top"/>
    </xf>
    <xf numFmtId="4" fontId="8" fillId="0" borderId="0" xfId="3" applyNumberFormat="1" applyFont="1" applyFill="1" applyBorder="1" applyAlignment="1" applyProtection="1">
      <alignment vertical="top"/>
      <protection locked="0"/>
    </xf>
    <xf numFmtId="4" fontId="8" fillId="2" borderId="0" xfId="3" applyNumberFormat="1" applyFont="1" applyFill="1" applyBorder="1" applyAlignment="1">
      <alignment vertical="top"/>
    </xf>
    <xf numFmtId="0" fontId="3" fillId="2" borderId="0" xfId="3" applyFont="1" applyFill="1" applyBorder="1" applyAlignment="1">
      <alignment horizontal="left" vertical="top"/>
    </xf>
    <xf numFmtId="2" fontId="2" fillId="0" borderId="0" xfId="0" applyNumberFormat="1" applyFont="1"/>
    <xf numFmtId="0" fontId="2" fillId="2" borderId="0" xfId="0" applyFont="1" applyFill="1" applyBorder="1" applyAlignment="1">
      <alignment horizontal="left" vertical="top" wrapText="1"/>
    </xf>
    <xf numFmtId="0" fontId="2" fillId="2" borderId="4" xfId="0" applyFont="1" applyFill="1" applyBorder="1" applyAlignment="1">
      <alignment horizontal="left" vertical="top" wrapText="1"/>
    </xf>
    <xf numFmtId="4" fontId="3" fillId="2" borderId="0" xfId="3" applyNumberFormat="1" applyFont="1" applyFill="1" applyBorder="1" applyAlignment="1">
      <alignment horizontal="right" vertical="top" wrapText="1"/>
    </xf>
    <xf numFmtId="0" fontId="2" fillId="2" borderId="5" xfId="0" applyFont="1" applyFill="1" applyBorder="1" applyAlignment="1">
      <alignment horizontal="left" wrapText="1"/>
    </xf>
    <xf numFmtId="0" fontId="2" fillId="2" borderId="0" xfId="0" applyFont="1" applyFill="1" applyAlignment="1">
      <alignment horizontal="left" wrapText="1"/>
    </xf>
    <xf numFmtId="3" fontId="3" fillId="2" borderId="0" xfId="3" applyNumberFormat="1" applyFont="1" applyFill="1" applyBorder="1" applyAlignment="1">
      <alignment horizontal="right" vertical="top" wrapText="1"/>
    </xf>
    <xf numFmtId="0" fontId="3" fillId="2" borderId="0" xfId="3" applyFont="1" applyFill="1" applyBorder="1" applyAlignment="1">
      <alignment horizontal="left" vertical="top" wrapText="1"/>
    </xf>
    <xf numFmtId="4" fontId="3" fillId="2" borderId="0" xfId="3" applyNumberFormat="1" applyFont="1" applyFill="1" applyBorder="1" applyAlignment="1" applyProtection="1">
      <alignment horizontal="right" vertical="top" wrapText="1"/>
      <protection locked="0"/>
    </xf>
    <xf numFmtId="168" fontId="3" fillId="2" borderId="0" xfId="3" applyNumberFormat="1" applyFont="1" applyFill="1" applyBorder="1" applyAlignment="1">
      <alignment horizontal="right" vertical="top" wrapText="1"/>
    </xf>
    <xf numFmtId="4" fontId="3" fillId="2" borderId="0" xfId="3" applyNumberFormat="1" applyFont="1" applyFill="1" applyBorder="1" applyAlignment="1" applyProtection="1">
      <alignment horizontal="right" vertical="top" wrapText="1"/>
    </xf>
    <xf numFmtId="0" fontId="2" fillId="2" borderId="6" xfId="0" applyFont="1" applyFill="1" applyBorder="1" applyAlignment="1">
      <alignment vertical="top"/>
    </xf>
    <xf numFmtId="0" fontId="3" fillId="2" borderId="7" xfId="3" applyFont="1" applyFill="1" applyBorder="1" applyAlignment="1">
      <alignment vertical="top"/>
    </xf>
    <xf numFmtId="3" fontId="8" fillId="2" borderId="7" xfId="3" applyNumberFormat="1" applyFont="1" applyFill="1" applyBorder="1" applyAlignment="1">
      <alignment vertical="top"/>
    </xf>
    <xf numFmtId="0" fontId="2" fillId="2" borderId="7" xfId="0" applyFont="1" applyFill="1" applyBorder="1" applyAlignment="1">
      <alignment vertical="top"/>
    </xf>
    <xf numFmtId="169" fontId="2" fillId="2" borderId="0" xfId="0" applyNumberFormat="1" applyFont="1" applyFill="1" applyBorder="1"/>
    <xf numFmtId="0" fontId="0" fillId="2" borderId="0" xfId="0" applyFont="1" applyFill="1"/>
    <xf numFmtId="4" fontId="0" fillId="2" borderId="0" xfId="0" applyNumberFormat="1" applyFont="1" applyFill="1"/>
    <xf numFmtId="0" fontId="0" fillId="4" borderId="1" xfId="0" applyFill="1" applyBorder="1"/>
    <xf numFmtId="0" fontId="0" fillId="4" borderId="2" xfId="0" applyFill="1" applyBorder="1"/>
    <xf numFmtId="0" fontId="0" fillId="4" borderId="3" xfId="0" applyFill="1" applyBorder="1"/>
    <xf numFmtId="0" fontId="22" fillId="2" borderId="0" xfId="5" applyFont="1" applyFill="1"/>
    <xf numFmtId="0" fontId="23" fillId="2" borderId="0" xfId="0" applyFont="1" applyFill="1"/>
    <xf numFmtId="0" fontId="22" fillId="2" borderId="0" xfId="5" applyFont="1" applyFill="1" applyAlignment="1">
      <alignment horizontal="center"/>
    </xf>
    <xf numFmtId="37" fontId="3" fillId="4" borderId="13" xfId="1" applyNumberFormat="1" applyFont="1" applyFill="1" applyBorder="1" applyAlignment="1" applyProtection="1">
      <alignment horizontal="center" vertical="center"/>
    </xf>
    <xf numFmtId="37" fontId="3" fillId="4" borderId="13" xfId="1" applyNumberFormat="1" applyFont="1" applyFill="1" applyBorder="1" applyAlignment="1" applyProtection="1">
      <alignment horizontal="center" wrapText="1"/>
    </xf>
    <xf numFmtId="37" fontId="3" fillId="4" borderId="13" xfId="1" applyNumberFormat="1" applyFont="1" applyFill="1" applyBorder="1" applyAlignment="1" applyProtection="1">
      <alignment horizontal="center"/>
    </xf>
    <xf numFmtId="0" fontId="24" fillId="2" borderId="1" xfId="5" applyFont="1" applyFill="1" applyBorder="1"/>
    <xf numFmtId="0" fontId="24" fillId="2" borderId="2" xfId="5" applyFont="1" applyFill="1" applyBorder="1"/>
    <xf numFmtId="0" fontId="24" fillId="2" borderId="3" xfId="5" applyFont="1" applyFill="1" applyBorder="1"/>
    <xf numFmtId="0" fontId="24" fillId="2" borderId="3" xfId="5" applyFont="1" applyFill="1" applyBorder="1" applyAlignment="1">
      <alignment horizontal="center"/>
    </xf>
    <xf numFmtId="0" fontId="24" fillId="2" borderId="14" xfId="5" applyFont="1" applyFill="1" applyBorder="1" applyAlignment="1">
      <alignment horizontal="center"/>
    </xf>
    <xf numFmtId="4" fontId="24" fillId="2" borderId="5" xfId="6" applyNumberFormat="1" applyFont="1" applyFill="1" applyBorder="1" applyAlignment="1" applyProtection="1">
      <alignment horizontal="right"/>
      <protection locked="0"/>
    </xf>
    <xf numFmtId="4" fontId="24" fillId="2" borderId="5" xfId="6" applyNumberFormat="1" applyFont="1" applyFill="1" applyBorder="1" applyAlignment="1" applyProtection="1">
      <alignment horizontal="right"/>
    </xf>
    <xf numFmtId="4" fontId="27" fillId="4" borderId="13" xfId="5" applyNumberFormat="1" applyFont="1" applyFill="1" applyBorder="1" applyAlignment="1" applyProtection="1">
      <alignment horizontal="right"/>
    </xf>
    <xf numFmtId="0" fontId="24" fillId="2" borderId="6" xfId="5" applyFont="1" applyFill="1" applyBorder="1" applyAlignment="1">
      <alignment horizontal="left" vertical="center"/>
    </xf>
    <xf numFmtId="0" fontId="24" fillId="2" borderId="7" xfId="5" applyFont="1" applyFill="1" applyBorder="1" applyAlignment="1">
      <alignment horizontal="center" vertical="center"/>
    </xf>
    <xf numFmtId="0" fontId="24" fillId="2" borderId="8" xfId="5" applyFont="1" applyFill="1" applyBorder="1" applyAlignment="1">
      <alignment wrapText="1"/>
    </xf>
    <xf numFmtId="4" fontId="24" fillId="2" borderId="8" xfId="6" applyNumberFormat="1" applyFont="1" applyFill="1" applyBorder="1" applyAlignment="1">
      <alignment horizontal="right"/>
    </xf>
    <xf numFmtId="0" fontId="27" fillId="4" borderId="9" xfId="5" applyFont="1" applyFill="1" applyBorder="1" applyAlignment="1">
      <alignment horizontal="centerContinuous"/>
    </xf>
    <xf numFmtId="0" fontId="27" fillId="4" borderId="10" xfId="5" applyFont="1" applyFill="1" applyBorder="1" applyAlignment="1">
      <alignment horizontal="centerContinuous"/>
    </xf>
    <xf numFmtId="0" fontId="27" fillId="4" borderId="11" xfId="5" applyFont="1" applyFill="1" applyBorder="1" applyAlignment="1">
      <alignment horizontal="left" wrapText="1"/>
    </xf>
    <xf numFmtId="0" fontId="0" fillId="4" borderId="6" xfId="0" applyFill="1" applyBorder="1"/>
    <xf numFmtId="0" fontId="0" fillId="4" borderId="7" xfId="0" applyFill="1" applyBorder="1"/>
    <xf numFmtId="0" fontId="28" fillId="4" borderId="7" xfId="0" applyFont="1" applyFill="1" applyBorder="1"/>
    <xf numFmtId="37" fontId="3" fillId="5" borderId="13" xfId="1" applyNumberFormat="1" applyFont="1" applyFill="1" applyBorder="1" applyAlignment="1" applyProtection="1">
      <alignment horizontal="center" vertical="center"/>
    </xf>
    <xf numFmtId="37" fontId="3" fillId="5" borderId="13" xfId="1" applyNumberFormat="1" applyFont="1" applyFill="1" applyBorder="1" applyAlignment="1" applyProtection="1">
      <alignment horizontal="center" wrapText="1"/>
    </xf>
    <xf numFmtId="37" fontId="3" fillId="5" borderId="13" xfId="1" applyNumberFormat="1" applyFont="1" applyFill="1" applyBorder="1" applyAlignment="1" applyProtection="1">
      <alignment horizontal="center"/>
    </xf>
    <xf numFmtId="0" fontId="29" fillId="2" borderId="1" xfId="5" applyFont="1" applyFill="1" applyBorder="1"/>
    <xf numFmtId="0" fontId="29" fillId="2" borderId="2" xfId="5" applyFont="1" applyFill="1" applyBorder="1"/>
    <xf numFmtId="0" fontId="29" fillId="2" borderId="3" xfId="5" applyFont="1" applyFill="1" applyBorder="1"/>
    <xf numFmtId="4" fontId="29" fillId="2" borderId="14" xfId="5" applyNumberFormat="1" applyFont="1" applyFill="1" applyBorder="1" applyAlignment="1">
      <alignment horizontal="center"/>
    </xf>
    <xf numFmtId="44" fontId="30" fillId="6" borderId="4" xfId="4" applyFont="1" applyFill="1" applyBorder="1" applyAlignment="1">
      <alignment horizontal="left"/>
    </xf>
    <xf numFmtId="44" fontId="30" fillId="6" borderId="0" xfId="4" applyFont="1" applyFill="1" applyBorder="1" applyAlignment="1">
      <alignment horizontal="left"/>
    </xf>
    <xf numFmtId="44" fontId="31" fillId="6" borderId="5" xfId="4" applyFont="1" applyFill="1" applyBorder="1"/>
    <xf numFmtId="4" fontId="30" fillId="6" borderId="16" xfId="4" applyNumberFormat="1" applyFont="1" applyFill="1" applyBorder="1" applyAlignment="1">
      <alignment horizontal="right"/>
    </xf>
    <xf numFmtId="44" fontId="1" fillId="0" borderId="0" xfId="4" applyFont="1"/>
    <xf numFmtId="44" fontId="30" fillId="2" borderId="4" xfId="4" applyFont="1" applyFill="1" applyBorder="1" applyAlignment="1">
      <alignment horizontal="center" vertical="center"/>
    </xf>
    <xf numFmtId="4" fontId="32" fillId="2" borderId="16" xfId="4" applyNumberFormat="1" applyFont="1" applyFill="1" applyBorder="1" applyAlignment="1" applyProtection="1">
      <alignment horizontal="right" vertical="center" wrapText="1"/>
      <protection locked="0"/>
    </xf>
    <xf numFmtId="4" fontId="32" fillId="2" borderId="16" xfId="4" applyNumberFormat="1" applyFont="1" applyFill="1" applyBorder="1" applyAlignment="1">
      <alignment horizontal="right" vertical="center" wrapText="1"/>
    </xf>
    <xf numFmtId="44" fontId="14" fillId="0" borderId="0" xfId="4" applyFont="1"/>
    <xf numFmtId="44" fontId="29" fillId="2" borderId="4" xfId="4" applyFont="1" applyFill="1" applyBorder="1" applyAlignment="1">
      <alignment horizontal="center" vertical="center"/>
    </xf>
    <xf numFmtId="44" fontId="33" fillId="2" borderId="0" xfId="4" applyFont="1" applyFill="1" applyBorder="1" applyAlignment="1">
      <alignment horizontal="left" vertical="center"/>
    </xf>
    <xf numFmtId="44" fontId="33" fillId="2" borderId="5" xfId="4" applyFont="1" applyFill="1" applyBorder="1" applyAlignment="1">
      <alignment horizontal="left" vertical="center" wrapText="1"/>
    </xf>
    <xf numFmtId="4" fontId="33" fillId="2" borderId="16" xfId="4" applyNumberFormat="1" applyFont="1" applyFill="1" applyBorder="1" applyAlignment="1" applyProtection="1">
      <alignment horizontal="right" vertical="center" wrapText="1"/>
      <protection locked="0"/>
    </xf>
    <xf numFmtId="4" fontId="33" fillId="2" borderId="16" xfId="4" applyNumberFormat="1" applyFont="1" applyFill="1" applyBorder="1" applyAlignment="1">
      <alignment horizontal="right" vertical="center" wrapText="1"/>
    </xf>
    <xf numFmtId="44" fontId="33" fillId="2" borderId="5" xfId="4" applyFont="1" applyFill="1" applyBorder="1" applyAlignment="1">
      <alignment vertical="center" wrapText="1"/>
    </xf>
    <xf numFmtId="4" fontId="33" fillId="0" borderId="16" xfId="4" applyNumberFormat="1" applyFont="1" applyFill="1" applyBorder="1" applyAlignment="1">
      <alignment horizontal="right" vertical="center" wrapText="1"/>
    </xf>
    <xf numFmtId="44" fontId="29" fillId="6" borderId="0" xfId="4" applyFont="1" applyFill="1" applyBorder="1" applyAlignment="1">
      <alignment horizontal="center" vertical="center"/>
    </xf>
    <xf numFmtId="44" fontId="33" fillId="6" borderId="5" xfId="4" applyFont="1" applyFill="1" applyBorder="1" applyAlignment="1">
      <alignment vertical="center" wrapText="1"/>
    </xf>
    <xf numFmtId="4" fontId="32" fillId="6" borderId="16" xfId="4" applyNumberFormat="1" applyFont="1" applyFill="1" applyBorder="1" applyAlignment="1">
      <alignment horizontal="right" vertical="center" wrapText="1"/>
    </xf>
    <xf numFmtId="44" fontId="30" fillId="4" borderId="9" xfId="4" applyFont="1" applyFill="1" applyBorder="1" applyAlignment="1">
      <alignment horizontal="center"/>
    </xf>
    <xf numFmtId="44" fontId="30" fillId="4" borderId="10" xfId="4" applyFont="1" applyFill="1" applyBorder="1" applyAlignment="1">
      <alignment horizontal="center"/>
    </xf>
    <xf numFmtId="44" fontId="30" fillId="4" borderId="11" xfId="4" applyFont="1" applyFill="1" applyBorder="1" applyAlignment="1">
      <alignment horizontal="left" wrapText="1" indent="1"/>
    </xf>
    <xf numFmtId="4" fontId="30" fillId="4" borderId="13" xfId="4" applyNumberFormat="1" applyFont="1" applyFill="1" applyBorder="1" applyAlignment="1">
      <alignment horizontal="right"/>
    </xf>
    <xf numFmtId="44" fontId="34" fillId="2" borderId="0" xfId="4" applyFont="1" applyFill="1" applyBorder="1"/>
    <xf numFmtId="44" fontId="32" fillId="2" borderId="5" xfId="4" applyFont="1" applyFill="1" applyBorder="1" applyAlignment="1">
      <alignment vertical="center" wrapText="1"/>
    </xf>
    <xf numFmtId="0" fontId="23" fillId="4" borderId="2" xfId="0" applyFont="1" applyFill="1" applyBorder="1" applyAlignment="1">
      <alignment vertical="top" wrapText="1"/>
    </xf>
    <xf numFmtId="4" fontId="23" fillId="4" borderId="2" xfId="0" applyNumberFormat="1" applyFont="1" applyFill="1" applyBorder="1" applyAlignment="1">
      <alignment vertical="top" wrapText="1"/>
    </xf>
    <xf numFmtId="0" fontId="36" fillId="2" borderId="0" xfId="0" applyFont="1" applyFill="1"/>
    <xf numFmtId="0" fontId="31" fillId="2" borderId="0" xfId="0" applyFont="1" applyFill="1"/>
    <xf numFmtId="4" fontId="31" fillId="2" borderId="0" xfId="0" applyNumberFormat="1" applyFont="1" applyFill="1"/>
    <xf numFmtId="4" fontId="27" fillId="2" borderId="16" xfId="6" applyNumberFormat="1" applyFont="1" applyFill="1" applyBorder="1" applyAlignment="1">
      <alignment horizontal="right"/>
    </xf>
    <xf numFmtId="4" fontId="24" fillId="2" borderId="16" xfId="6" applyNumberFormat="1" applyFont="1" applyFill="1" applyBorder="1" applyAlignment="1" applyProtection="1">
      <alignment horizontal="right"/>
      <protection locked="0"/>
    </xf>
    <xf numFmtId="4" fontId="24" fillId="2" borderId="16" xfId="6" applyNumberFormat="1" applyFont="1" applyFill="1" applyBorder="1" applyAlignment="1">
      <alignment horizontal="right"/>
    </xf>
    <xf numFmtId="4" fontId="24" fillId="0" borderId="16" xfId="6" applyNumberFormat="1" applyFont="1" applyFill="1" applyBorder="1" applyAlignment="1" applyProtection="1">
      <alignment horizontal="right"/>
      <protection locked="0"/>
    </xf>
    <xf numFmtId="4" fontId="24" fillId="2" borderId="15" xfId="6" applyNumberFormat="1" applyFont="1" applyFill="1" applyBorder="1" applyAlignment="1" applyProtection="1">
      <alignment horizontal="right"/>
      <protection locked="0"/>
    </xf>
    <xf numFmtId="4" fontId="24" fillId="2" borderId="15" xfId="6" applyNumberFormat="1" applyFont="1" applyFill="1" applyBorder="1" applyAlignment="1">
      <alignment horizontal="right"/>
    </xf>
    <xf numFmtId="0" fontId="10" fillId="4" borderId="9" xfId="0" applyFont="1" applyFill="1" applyBorder="1" applyAlignment="1">
      <alignment horizontal="justify" vertical="center" wrapText="1"/>
    </xf>
    <xf numFmtId="0" fontId="10" fillId="4" borderId="11" xfId="0" applyFont="1" applyFill="1" applyBorder="1" applyAlignment="1">
      <alignment horizontal="justify" vertical="center" wrapText="1"/>
    </xf>
    <xf numFmtId="4" fontId="27" fillId="4" borderId="15" xfId="6" applyNumberFormat="1" applyFont="1" applyFill="1" applyBorder="1" applyAlignment="1">
      <alignment horizontal="right"/>
    </xf>
    <xf numFmtId="4" fontId="27" fillId="4" borderId="13" xfId="6" applyNumberFormat="1" applyFont="1" applyFill="1" applyBorder="1" applyAlignment="1">
      <alignment horizontal="right"/>
    </xf>
    <xf numFmtId="0" fontId="14" fillId="0" borderId="0" xfId="0" applyFont="1"/>
    <xf numFmtId="0" fontId="25" fillId="2" borderId="4" xfId="0" applyFont="1" applyFill="1" applyBorder="1" applyAlignment="1">
      <alignment horizontal="center" vertical="center" wrapText="1"/>
    </xf>
    <xf numFmtId="0" fontId="25" fillId="2" borderId="0" xfId="0" applyFont="1" applyFill="1" applyBorder="1" applyAlignment="1">
      <alignment vertical="center" wrapText="1"/>
    </xf>
    <xf numFmtId="0" fontId="37" fillId="2" borderId="1" xfId="0" applyFont="1" applyFill="1" applyBorder="1" applyAlignment="1">
      <alignment vertical="center" wrapText="1"/>
    </xf>
    <xf numFmtId="0" fontId="37" fillId="2" borderId="3" xfId="0" applyFont="1" applyFill="1" applyBorder="1" applyAlignment="1">
      <alignment vertical="center" wrapText="1"/>
    </xf>
    <xf numFmtId="0" fontId="37" fillId="2" borderId="4" xfId="0" applyFont="1" applyFill="1" applyBorder="1" applyAlignment="1">
      <alignment vertical="center" wrapText="1"/>
    </xf>
    <xf numFmtId="0" fontId="37" fillId="2" borderId="5" xfId="0" applyFont="1" applyFill="1" applyBorder="1" applyAlignment="1">
      <alignment vertical="center" wrapText="1"/>
    </xf>
    <xf numFmtId="4" fontId="27" fillId="4" borderId="13" xfId="6" applyNumberFormat="1" applyFont="1" applyFill="1" applyBorder="1" applyAlignment="1">
      <alignment horizontal="right" vertical="center"/>
    </xf>
    <xf numFmtId="0" fontId="14" fillId="0" borderId="0" xfId="0" applyFont="1" applyAlignment="1">
      <alignment vertical="center"/>
    </xf>
    <xf numFmtId="0" fontId="31" fillId="2" borderId="4" xfId="0" applyFont="1" applyFill="1" applyBorder="1" applyAlignment="1">
      <alignment horizontal="justify" vertical="center" wrapText="1"/>
    </xf>
    <xf numFmtId="167" fontId="31" fillId="2" borderId="16" xfId="0" applyNumberFormat="1" applyFont="1" applyFill="1" applyBorder="1" applyAlignment="1">
      <alignment horizontal="justify" vertical="center" wrapText="1"/>
    </xf>
    <xf numFmtId="0" fontId="38" fillId="2" borderId="16" xfId="0" applyFont="1" applyFill="1" applyBorder="1" applyAlignment="1" applyProtection="1">
      <alignment horizontal="justify" vertical="top" wrapText="1"/>
      <protection locked="0"/>
    </xf>
    <xf numFmtId="0" fontId="39" fillId="4" borderId="13" xfId="0" applyFont="1" applyFill="1" applyBorder="1" applyAlignment="1">
      <alignment horizontal="justify" vertical="top" wrapText="1"/>
    </xf>
    <xf numFmtId="167" fontId="40" fillId="4" borderId="13" xfId="0" applyNumberFormat="1" applyFont="1" applyFill="1" applyBorder="1" applyAlignment="1">
      <alignment vertical="center" wrapText="1"/>
    </xf>
    <xf numFmtId="4" fontId="38" fillId="2" borderId="16" xfId="0" applyNumberFormat="1" applyFont="1" applyFill="1" applyBorder="1"/>
    <xf numFmtId="4" fontId="38" fillId="2" borderId="0" xfId="0" applyNumberFormat="1" applyFont="1" applyFill="1"/>
    <xf numFmtId="4" fontId="38" fillId="2" borderId="15" xfId="0" applyNumberFormat="1" applyFont="1" applyFill="1" applyBorder="1"/>
    <xf numFmtId="0" fontId="41" fillId="0" borderId="0" xfId="0" applyFont="1"/>
    <xf numFmtId="0" fontId="31" fillId="2" borderId="0" xfId="0" applyFont="1" applyFill="1" applyBorder="1"/>
    <xf numFmtId="4" fontId="3" fillId="4" borderId="9" xfId="1" applyNumberFormat="1" applyFont="1" applyFill="1" applyBorder="1" applyAlignment="1" applyProtection="1">
      <alignment horizontal="center" vertical="center"/>
    </xf>
    <xf numFmtId="4" fontId="3" fillId="4" borderId="9" xfId="1" applyNumberFormat="1" applyFont="1" applyFill="1" applyBorder="1" applyAlignment="1" applyProtection="1">
      <alignment horizontal="center" vertical="center" wrapText="1"/>
    </xf>
    <xf numFmtId="3" fontId="3" fillId="4" borderId="9" xfId="1" applyNumberFormat="1" applyFont="1" applyFill="1" applyBorder="1" applyAlignment="1" applyProtection="1">
      <alignment horizontal="center" vertical="center"/>
    </xf>
    <xf numFmtId="4" fontId="3" fillId="4" borderId="13" xfId="1" applyNumberFormat="1" applyFont="1" applyFill="1" applyBorder="1" applyAlignment="1" applyProtection="1">
      <alignment horizontal="center" vertical="center"/>
    </xf>
    <xf numFmtId="4" fontId="10" fillId="2" borderId="16" xfId="0" applyNumberFormat="1" applyFont="1" applyFill="1" applyBorder="1" applyAlignment="1">
      <alignment horizontal="right" vertical="top" wrapText="1"/>
    </xf>
    <xf numFmtId="4" fontId="2" fillId="2" borderId="16" xfId="0" applyNumberFormat="1" applyFont="1" applyFill="1" applyBorder="1" applyAlignment="1" applyProtection="1">
      <alignment horizontal="right" vertical="center" wrapText="1"/>
      <protection locked="0"/>
    </xf>
    <xf numFmtId="4" fontId="2" fillId="2" borderId="16" xfId="0" applyNumberFormat="1" applyFont="1" applyFill="1" applyBorder="1" applyAlignment="1">
      <alignment horizontal="right" vertical="center" wrapText="1"/>
    </xf>
    <xf numFmtId="0" fontId="41" fillId="0" borderId="0" xfId="0" applyFont="1" applyAlignment="1">
      <alignment vertical="center"/>
    </xf>
    <xf numFmtId="0" fontId="2" fillId="2" borderId="4" xfId="0" applyFont="1" applyFill="1" applyBorder="1" applyAlignment="1">
      <alignment horizontal="left" vertical="top"/>
    </xf>
    <xf numFmtId="0" fontId="2" fillId="2" borderId="5" xfId="0" applyFont="1" applyFill="1" applyBorder="1" applyAlignment="1">
      <alignment horizontal="justify" vertical="top"/>
    </xf>
    <xf numFmtId="4" fontId="2" fillId="2" borderId="16" xfId="0" applyNumberFormat="1" applyFont="1" applyFill="1" applyBorder="1" applyAlignment="1" applyProtection="1">
      <alignment horizontal="right" vertical="top" wrapText="1"/>
    </xf>
    <xf numFmtId="4" fontId="10" fillId="2" borderId="16" xfId="0" applyNumberFormat="1" applyFont="1" applyFill="1" applyBorder="1" applyAlignment="1">
      <alignment horizontal="right" vertical="center" wrapText="1"/>
    </xf>
    <xf numFmtId="4" fontId="2" fillId="2" borderId="16" xfId="0" applyNumberFormat="1" applyFont="1" applyFill="1" applyBorder="1" applyAlignment="1" applyProtection="1">
      <alignment horizontal="right" vertical="center"/>
      <protection locked="0"/>
    </xf>
    <xf numFmtId="4" fontId="2" fillId="2" borderId="16" xfId="0" applyNumberFormat="1" applyFont="1" applyFill="1" applyBorder="1" applyAlignment="1" applyProtection="1">
      <alignment horizontal="right" vertical="top"/>
    </xf>
    <xf numFmtId="4" fontId="10" fillId="2" borderId="16" xfId="0" applyNumberFormat="1" applyFont="1" applyFill="1" applyBorder="1" applyAlignment="1">
      <alignment horizontal="right" vertical="center"/>
    </xf>
    <xf numFmtId="4" fontId="10" fillId="2" borderId="16" xfId="0" applyNumberFormat="1" applyFont="1" applyFill="1" applyBorder="1" applyAlignment="1">
      <alignment horizontal="right" vertical="top"/>
    </xf>
    <xf numFmtId="4" fontId="10" fillId="2" borderId="16" xfId="0" applyNumberFormat="1" applyFont="1" applyFill="1" applyBorder="1" applyAlignment="1" applyProtection="1">
      <alignment horizontal="right" vertical="top"/>
    </xf>
    <xf numFmtId="0" fontId="2" fillId="2" borderId="6" xfId="0" applyFont="1" applyFill="1" applyBorder="1" applyAlignment="1">
      <alignment horizontal="left" vertical="top"/>
    </xf>
    <xf numFmtId="0" fontId="2" fillId="2" borderId="8" xfId="0" applyFont="1" applyFill="1" applyBorder="1" applyAlignment="1">
      <alignment vertical="top"/>
    </xf>
    <xf numFmtId="4" fontId="2" fillId="2" borderId="15" xfId="0" applyNumberFormat="1" applyFont="1" applyFill="1" applyBorder="1" applyAlignment="1" applyProtection="1">
      <alignment horizontal="right" vertical="top"/>
    </xf>
    <xf numFmtId="0" fontId="10" fillId="4" borderId="6" xfId="0" applyFont="1" applyFill="1" applyBorder="1" applyAlignment="1">
      <alignment horizontal="left" vertical="top"/>
    </xf>
    <xf numFmtId="0" fontId="10" fillId="4" borderId="8" xfId="0" applyFont="1" applyFill="1" applyBorder="1" applyAlignment="1">
      <alignment vertical="top"/>
    </xf>
    <xf numFmtId="4" fontId="10" fillId="4" borderId="15" xfId="0" applyNumberFormat="1" applyFont="1" applyFill="1" applyBorder="1" applyAlignment="1">
      <alignment horizontal="right" vertical="top"/>
    </xf>
    <xf numFmtId="4" fontId="41" fillId="0" borderId="0" xfId="0" applyNumberFormat="1" applyFont="1"/>
    <xf numFmtId="4" fontId="2" fillId="2" borderId="0" xfId="0" applyNumberFormat="1" applyFont="1" applyFill="1" applyAlignment="1">
      <alignment vertical="center"/>
    </xf>
    <xf numFmtId="4" fontId="2" fillId="2" borderId="16" xfId="0" applyNumberFormat="1" applyFont="1" applyFill="1" applyBorder="1" applyAlignment="1">
      <alignment vertical="center"/>
    </xf>
    <xf numFmtId="0" fontId="41" fillId="2" borderId="0" xfId="0" applyFont="1" applyFill="1"/>
    <xf numFmtId="165" fontId="3" fillId="4" borderId="14" xfId="1" applyNumberFormat="1" applyFont="1" applyFill="1" applyBorder="1" applyAlignment="1" applyProtection="1">
      <alignment horizontal="center"/>
    </xf>
    <xf numFmtId="165" fontId="3" fillId="4" borderId="14" xfId="1" applyNumberFormat="1" applyFont="1" applyFill="1" applyBorder="1" applyAlignment="1" applyProtection="1">
      <alignment horizontal="center" vertical="center" wrapText="1"/>
    </xf>
    <xf numFmtId="165" fontId="3" fillId="4" borderId="14" xfId="1" applyNumberFormat="1" applyFont="1" applyFill="1" applyBorder="1" applyAlignment="1" applyProtection="1">
      <alignment horizontal="center" vertical="center"/>
    </xf>
    <xf numFmtId="165" fontId="3" fillId="4" borderId="1" xfId="1" applyNumberFormat="1" applyFont="1" applyFill="1" applyBorder="1" applyAlignment="1" applyProtection="1">
      <alignment horizontal="center" vertical="center"/>
    </xf>
    <xf numFmtId="165" fontId="3" fillId="4" borderId="13" xfId="1" applyNumberFormat="1" applyFont="1" applyFill="1" applyBorder="1" applyAlignment="1" applyProtection="1">
      <alignment horizontal="center"/>
    </xf>
    <xf numFmtId="165" fontId="3" fillId="4" borderId="9" xfId="1" applyNumberFormat="1" applyFont="1" applyFill="1" applyBorder="1" applyAlignment="1" applyProtection="1">
      <alignment horizontal="center"/>
    </xf>
    <xf numFmtId="0" fontId="41" fillId="0" borderId="0" xfId="0" applyFont="1" applyFill="1"/>
    <xf numFmtId="4" fontId="8" fillId="2" borderId="16" xfId="0" applyNumberFormat="1" applyFont="1" applyFill="1" applyBorder="1" applyAlignment="1" applyProtection="1">
      <alignment horizontal="right" vertical="center" wrapText="1"/>
    </xf>
    <xf numFmtId="4" fontId="2" fillId="2" borderId="16" xfId="0" applyNumberFormat="1" applyFont="1" applyFill="1" applyBorder="1" applyAlignment="1" applyProtection="1">
      <alignment horizontal="right" vertical="center" wrapText="1"/>
    </xf>
    <xf numFmtId="4" fontId="3" fillId="2" borderId="16" xfId="0" applyNumberFormat="1" applyFont="1" applyFill="1" applyBorder="1" applyAlignment="1" applyProtection="1">
      <alignment horizontal="right" vertical="center" wrapText="1"/>
    </xf>
    <xf numFmtId="4" fontId="10" fillId="2" borderId="16" xfId="0" applyNumberFormat="1" applyFont="1" applyFill="1" applyBorder="1" applyAlignment="1" applyProtection="1">
      <alignment horizontal="right" vertical="center" wrapText="1"/>
    </xf>
    <xf numFmtId="4" fontId="10" fillId="4" borderId="13" xfId="0" applyNumberFormat="1" applyFont="1" applyFill="1" applyBorder="1" applyAlignment="1" applyProtection="1">
      <alignment horizontal="right" vertical="center" wrapText="1"/>
    </xf>
    <xf numFmtId="4" fontId="41" fillId="0" borderId="0" xfId="0" applyNumberFormat="1" applyFont="1" applyFill="1"/>
    <xf numFmtId="4" fontId="41" fillId="2" borderId="0" xfId="0" applyNumberFormat="1" applyFont="1" applyFill="1"/>
    <xf numFmtId="4" fontId="10" fillId="2" borderId="5" xfId="0" applyNumberFormat="1" applyFont="1" applyFill="1" applyBorder="1" applyAlignment="1">
      <alignment vertical="center" wrapText="1"/>
    </xf>
    <xf numFmtId="0" fontId="2" fillId="2" borderId="4" xfId="0" applyFont="1" applyFill="1" applyBorder="1" applyAlignment="1">
      <alignment horizontal="justify" vertical="center" wrapText="1"/>
    </xf>
    <xf numFmtId="4" fontId="10" fillId="2" borderId="5" xfId="0" applyNumberFormat="1" applyFont="1" applyFill="1" applyBorder="1" applyAlignment="1" applyProtection="1">
      <alignment horizontal="right" vertical="center" wrapText="1"/>
    </xf>
    <xf numFmtId="0" fontId="2" fillId="2" borderId="0" xfId="0" applyFont="1" applyFill="1" applyBorder="1" applyAlignment="1">
      <alignment horizontal="justify" vertical="center" wrapText="1"/>
    </xf>
    <xf numFmtId="0" fontId="2" fillId="2" borderId="5" xfId="0" applyFont="1" applyFill="1" applyBorder="1" applyAlignment="1">
      <alignment horizontal="justify" vertical="center" wrapText="1"/>
    </xf>
    <xf numFmtId="4" fontId="2" fillId="2" borderId="5" xfId="0" applyNumberFormat="1" applyFont="1" applyFill="1" applyBorder="1" applyAlignment="1" applyProtection="1">
      <alignment horizontal="right" vertical="center" wrapText="1"/>
      <protection locked="0"/>
    </xf>
    <xf numFmtId="4" fontId="10" fillId="2" borderId="5" xfId="0" applyNumberFormat="1" applyFont="1" applyFill="1" applyBorder="1" applyAlignment="1" applyProtection="1">
      <alignment horizontal="right" vertical="center" wrapText="1"/>
      <protection locked="0"/>
    </xf>
    <xf numFmtId="4" fontId="10" fillId="2" borderId="16" xfId="0" applyNumberFormat="1" applyFont="1" applyFill="1" applyBorder="1" applyAlignment="1" applyProtection="1">
      <alignment horizontal="right" vertical="center" wrapText="1"/>
      <protection locked="0"/>
    </xf>
    <xf numFmtId="165" fontId="43" fillId="4" borderId="4" xfId="1" applyNumberFormat="1" applyFont="1" applyFill="1" applyBorder="1" applyAlignment="1" applyProtection="1">
      <alignment horizontal="center" vertical="center"/>
    </xf>
    <xf numFmtId="165" fontId="43" fillId="4" borderId="0" xfId="1" applyNumberFormat="1" applyFont="1" applyFill="1" applyBorder="1" applyAlignment="1" applyProtection="1">
      <alignment horizontal="center" vertical="center"/>
    </xf>
    <xf numFmtId="165" fontId="43" fillId="4" borderId="5" xfId="1" applyNumberFormat="1" applyFont="1" applyFill="1" applyBorder="1" applyAlignment="1" applyProtection="1">
      <alignment horizontal="center" vertical="center"/>
    </xf>
    <xf numFmtId="165" fontId="3" fillId="5" borderId="9" xfId="1" applyNumberFormat="1" applyFont="1" applyFill="1" applyBorder="1" applyAlignment="1" applyProtection="1">
      <alignment horizontal="center" vertical="center"/>
    </xf>
    <xf numFmtId="165" fontId="3" fillId="5" borderId="13" xfId="1" applyNumberFormat="1" applyFont="1" applyFill="1" applyBorder="1" applyAlignment="1" applyProtection="1">
      <alignment horizontal="center" vertical="center"/>
    </xf>
    <xf numFmtId="0" fontId="2" fillId="2" borderId="13" xfId="0" applyFont="1" applyFill="1" applyBorder="1" applyAlignment="1" applyProtection="1">
      <alignment horizontal="left"/>
      <protection locked="0"/>
    </xf>
    <xf numFmtId="167" fontId="2" fillId="2" borderId="9" xfId="0" applyNumberFormat="1" applyFont="1" applyFill="1" applyBorder="1" applyAlignment="1" applyProtection="1">
      <protection locked="0"/>
    </xf>
    <xf numFmtId="167" fontId="2" fillId="2" borderId="13" xfId="0" applyNumberFormat="1" applyFont="1" applyFill="1" applyBorder="1" applyAlignment="1" applyProtection="1">
      <protection locked="0"/>
    </xf>
    <xf numFmtId="0" fontId="10" fillId="2" borderId="13" xfId="0" applyFont="1" applyFill="1" applyBorder="1" applyAlignment="1">
      <alignment horizontal="right"/>
    </xf>
    <xf numFmtId="167" fontId="10" fillId="2" borderId="13" xfId="0" applyNumberFormat="1" applyFont="1" applyFill="1" applyBorder="1" applyAlignment="1">
      <alignment horizontal="right"/>
    </xf>
    <xf numFmtId="0" fontId="10" fillId="4" borderId="13" xfId="0" applyFont="1" applyFill="1" applyBorder="1" applyAlignment="1">
      <alignment horizontal="center"/>
    </xf>
    <xf numFmtId="167" fontId="10" fillId="4" borderId="13" xfId="0" applyNumberFormat="1" applyFont="1" applyFill="1" applyBorder="1" applyAlignment="1">
      <alignment horizontal="right"/>
    </xf>
    <xf numFmtId="165" fontId="43" fillId="2" borderId="6" xfId="1" applyNumberFormat="1" applyFont="1" applyFill="1" applyBorder="1" applyAlignment="1" applyProtection="1">
      <alignment horizontal="center" vertical="center"/>
    </xf>
    <xf numFmtId="165" fontId="43" fillId="2" borderId="7" xfId="1" applyNumberFormat="1" applyFont="1" applyFill="1" applyBorder="1" applyAlignment="1" applyProtection="1">
      <alignment horizontal="center" vertical="center"/>
    </xf>
    <xf numFmtId="165" fontId="43" fillId="2" borderId="8" xfId="1" applyNumberFormat="1" applyFont="1" applyFill="1" applyBorder="1" applyAlignment="1" applyProtection="1">
      <alignment horizontal="center" vertical="center"/>
    </xf>
    <xf numFmtId="0" fontId="2" fillId="2" borderId="9" xfId="0" applyFont="1" applyFill="1" applyBorder="1" applyAlignment="1" applyProtection="1">
      <alignment horizontal="center"/>
      <protection locked="0"/>
    </xf>
    <xf numFmtId="4" fontId="2" fillId="2" borderId="15" xfId="0" applyNumberFormat="1" applyFont="1" applyFill="1" applyBorder="1"/>
    <xf numFmtId="4" fontId="2" fillId="2" borderId="13" xfId="0" applyNumberFormat="1" applyFont="1" applyFill="1" applyBorder="1"/>
    <xf numFmtId="4" fontId="10" fillId="2" borderId="13" xfId="0" applyNumberFormat="1" applyFont="1" applyFill="1" applyBorder="1" applyAlignment="1">
      <alignment horizontal="right"/>
    </xf>
    <xf numFmtId="0" fontId="8" fillId="2" borderId="0" xfId="0" applyFont="1" applyFill="1" applyBorder="1" applyAlignment="1" applyProtection="1">
      <alignment horizontal="center" vertical="top" wrapText="1"/>
      <protection locked="0"/>
    </xf>
    <xf numFmtId="0" fontId="8" fillId="2" borderId="0" xfId="0" applyFont="1" applyFill="1" applyBorder="1" applyAlignment="1" applyProtection="1">
      <alignment horizontal="left" vertical="top" wrapText="1"/>
      <protection locked="0"/>
    </xf>
    <xf numFmtId="0" fontId="9" fillId="2" borderId="0" xfId="0" applyFont="1" applyFill="1" applyBorder="1" applyAlignment="1" applyProtection="1">
      <alignment horizontal="left" vertical="top" wrapText="1"/>
    </xf>
    <xf numFmtId="0" fontId="8" fillId="2" borderId="0" xfId="0" applyFont="1" applyFill="1" applyBorder="1" applyAlignment="1" applyProtection="1">
      <alignment horizontal="left" vertical="top"/>
    </xf>
    <xf numFmtId="0" fontId="2" fillId="2" borderId="0" xfId="0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alignment horizontal="left"/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0" fontId="8" fillId="2" borderId="0" xfId="0" applyFont="1" applyFill="1" applyBorder="1" applyAlignment="1" applyProtection="1">
      <alignment horizontal="left" vertical="top" wrapText="1"/>
    </xf>
    <xf numFmtId="0" fontId="3" fillId="2" borderId="0" xfId="0" applyFont="1" applyFill="1" applyBorder="1" applyAlignment="1" applyProtection="1">
      <alignment horizontal="left" vertical="top" wrapText="1"/>
    </xf>
    <xf numFmtId="0" fontId="6" fillId="3" borderId="1" xfId="3" applyFont="1" applyFill="1" applyBorder="1" applyAlignment="1" applyProtection="1">
      <alignment horizontal="center" vertical="center"/>
    </xf>
    <xf numFmtId="0" fontId="6" fillId="3" borderId="4" xfId="3" applyFont="1" applyFill="1" applyBorder="1" applyAlignment="1" applyProtection="1">
      <alignment horizontal="center" vertical="center"/>
    </xf>
    <xf numFmtId="0" fontId="7" fillId="3" borderId="2" xfId="3" applyFont="1" applyFill="1" applyBorder="1" applyAlignment="1" applyProtection="1">
      <alignment horizontal="center" vertical="center"/>
    </xf>
    <xf numFmtId="0" fontId="7" fillId="3" borderId="0" xfId="3" applyFont="1" applyFill="1" applyBorder="1" applyAlignment="1" applyProtection="1">
      <alignment horizontal="center" vertical="center"/>
    </xf>
    <xf numFmtId="0" fontId="7" fillId="3" borderId="2" xfId="3" applyFont="1" applyFill="1" applyBorder="1" applyAlignment="1" applyProtection="1">
      <alignment horizontal="right" vertical="top"/>
    </xf>
    <xf numFmtId="0" fontId="7" fillId="3" borderId="0" xfId="3" applyFont="1" applyFill="1" applyBorder="1" applyAlignment="1" applyProtection="1">
      <alignment horizontal="right" vertical="top"/>
    </xf>
    <xf numFmtId="0" fontId="4" fillId="2" borderId="0" xfId="0" applyFont="1" applyFill="1" applyBorder="1" applyAlignment="1" applyProtection="1">
      <alignment horizontal="center"/>
    </xf>
    <xf numFmtId="0" fontId="4" fillId="2" borderId="0" xfId="2" applyNumberFormat="1" applyFont="1" applyFill="1" applyBorder="1" applyAlignment="1" applyProtection="1">
      <alignment horizontal="center" vertical="center"/>
    </xf>
    <xf numFmtId="0" fontId="3" fillId="2" borderId="0" xfId="0" applyNumberFormat="1" applyFont="1" applyFill="1" applyBorder="1" applyAlignment="1" applyProtection="1">
      <alignment horizontal="center"/>
      <protection locked="0"/>
    </xf>
    <xf numFmtId="49" fontId="8" fillId="2" borderId="0" xfId="0" applyNumberFormat="1" applyFont="1" applyFill="1" applyBorder="1" applyAlignment="1" applyProtection="1">
      <alignment horizontal="center" vertical="top" wrapText="1"/>
      <protection locked="0"/>
    </xf>
    <xf numFmtId="0" fontId="2" fillId="2" borderId="0" xfId="0" applyFont="1" applyFill="1" applyBorder="1" applyAlignment="1">
      <alignment horizontal="left" vertical="top"/>
    </xf>
    <xf numFmtId="0" fontId="10" fillId="2" borderId="0" xfId="0" applyFont="1" applyFill="1" applyBorder="1" applyAlignment="1">
      <alignment horizontal="left" vertical="top"/>
    </xf>
    <xf numFmtId="0" fontId="2" fillId="2" borderId="6" xfId="0" applyFont="1" applyFill="1" applyBorder="1" applyAlignment="1">
      <alignment horizontal="center" vertical="top"/>
    </xf>
    <xf numFmtId="0" fontId="2" fillId="2" borderId="7" xfId="0" applyFont="1" applyFill="1" applyBorder="1" applyAlignment="1">
      <alignment horizontal="center" vertical="top"/>
    </xf>
    <xf numFmtId="0" fontId="2" fillId="2" borderId="8" xfId="0" applyFont="1" applyFill="1" applyBorder="1" applyAlignment="1">
      <alignment horizontal="center" vertical="top"/>
    </xf>
    <xf numFmtId="0" fontId="8" fillId="2" borderId="0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top" wrapText="1"/>
    </xf>
    <xf numFmtId="0" fontId="3" fillId="2" borderId="0" xfId="2" applyNumberFormat="1" applyFont="1" applyFill="1" applyBorder="1" applyAlignment="1">
      <alignment horizontal="center" vertical="center"/>
    </xf>
    <xf numFmtId="0" fontId="7" fillId="3" borderId="2" xfId="3" applyFont="1" applyFill="1" applyBorder="1" applyAlignment="1">
      <alignment horizontal="center" vertical="center" wrapText="1"/>
    </xf>
    <xf numFmtId="0" fontId="7" fillId="3" borderId="7" xfId="3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right"/>
    </xf>
    <xf numFmtId="0" fontId="2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center"/>
    </xf>
    <xf numFmtId="0" fontId="3" fillId="2" borderId="0" xfId="0" applyFont="1" applyFill="1" applyBorder="1" applyAlignment="1" applyProtection="1">
      <alignment horizontal="left" vertical="top"/>
    </xf>
    <xf numFmtId="0" fontId="3" fillId="2" borderId="7" xfId="0" applyFont="1" applyFill="1" applyBorder="1" applyAlignment="1" applyProtection="1">
      <alignment horizontal="left" vertical="top"/>
    </xf>
    <xf numFmtId="0" fontId="3" fillId="2" borderId="0" xfId="0" applyFont="1" applyFill="1" applyBorder="1" applyAlignment="1" applyProtection="1">
      <alignment horizontal="center" vertical="top"/>
    </xf>
    <xf numFmtId="0" fontId="7" fillId="3" borderId="10" xfId="3" applyFont="1" applyFill="1" applyBorder="1" applyAlignment="1" applyProtection="1">
      <alignment horizontal="center" vertical="center"/>
    </xf>
    <xf numFmtId="0" fontId="4" fillId="2" borderId="0" xfId="3" applyFont="1" applyFill="1" applyBorder="1" applyAlignment="1" applyProtection="1">
      <alignment horizontal="center"/>
    </xf>
    <xf numFmtId="0" fontId="3" fillId="2" borderId="0" xfId="3" applyFont="1" applyFill="1" applyBorder="1" applyAlignment="1" applyProtection="1">
      <alignment horizontal="center"/>
    </xf>
    <xf numFmtId="0" fontId="3" fillId="0" borderId="0" xfId="0" applyFont="1" applyFill="1" applyBorder="1" applyAlignment="1">
      <alignment horizontal="center"/>
    </xf>
    <xf numFmtId="0" fontId="8" fillId="2" borderId="0" xfId="0" applyNumberFormat="1" applyFont="1" applyFill="1" applyBorder="1" applyAlignment="1" applyProtection="1">
      <alignment horizontal="left"/>
    </xf>
    <xf numFmtId="0" fontId="3" fillId="2" borderId="12" xfId="0" applyFont="1" applyFill="1" applyBorder="1" applyAlignment="1">
      <alignment horizontal="left" vertical="top"/>
    </xf>
    <xf numFmtId="0" fontId="7" fillId="3" borderId="10" xfId="3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left" vertical="top" wrapText="1"/>
    </xf>
    <xf numFmtId="0" fontId="8" fillId="2" borderId="0" xfId="0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left" vertical="top"/>
    </xf>
    <xf numFmtId="0" fontId="3" fillId="2" borderId="7" xfId="0" applyFont="1" applyFill="1" applyBorder="1" applyAlignment="1">
      <alignment horizontal="left" vertical="top"/>
    </xf>
    <xf numFmtId="0" fontId="8" fillId="2" borderId="0" xfId="0" applyFont="1" applyFill="1" applyBorder="1" applyAlignment="1" applyProtection="1">
      <alignment horizontal="center"/>
      <protection locked="0"/>
    </xf>
    <xf numFmtId="0" fontId="8" fillId="2" borderId="0" xfId="0" applyFont="1" applyFill="1" applyBorder="1" applyAlignment="1" applyProtection="1">
      <alignment horizontal="center" vertical="center"/>
      <protection locked="0"/>
    </xf>
    <xf numFmtId="0" fontId="16" fillId="2" borderId="0" xfId="0" applyFont="1" applyFill="1" applyBorder="1" applyAlignment="1" applyProtection="1">
      <alignment horizontal="center"/>
    </xf>
    <xf numFmtId="0" fontId="16" fillId="2" borderId="0" xfId="3" applyFont="1" applyFill="1" applyBorder="1" applyAlignment="1">
      <alignment horizontal="center"/>
    </xf>
    <xf numFmtId="0" fontId="16" fillId="2" borderId="0" xfId="0" applyNumberFormat="1" applyFont="1" applyFill="1" applyBorder="1" applyAlignment="1" applyProtection="1">
      <alignment horizontal="center"/>
      <protection locked="0"/>
    </xf>
    <xf numFmtId="0" fontId="3" fillId="2" borderId="0" xfId="0" applyFont="1" applyFill="1" applyBorder="1" applyAlignment="1">
      <alignment vertical="top" wrapText="1"/>
    </xf>
    <xf numFmtId="0" fontId="19" fillId="2" borderId="0" xfId="3" applyFont="1" applyFill="1" applyBorder="1" applyAlignment="1">
      <alignment horizontal="center"/>
    </xf>
    <xf numFmtId="0" fontId="9" fillId="2" borderId="0" xfId="0" applyFont="1" applyFill="1" applyBorder="1" applyAlignment="1">
      <alignment horizontal="left" vertical="top" wrapText="1"/>
    </xf>
    <xf numFmtId="0" fontId="21" fillId="2" borderId="0" xfId="3" applyFont="1" applyFill="1" applyBorder="1" applyAlignment="1">
      <alignment horizontal="center"/>
    </xf>
    <xf numFmtId="0" fontId="7" fillId="3" borderId="9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3" fillId="2" borderId="4" xfId="3" applyFont="1" applyFill="1" applyBorder="1" applyAlignment="1">
      <alignment horizontal="left" vertical="top"/>
    </xf>
    <xf numFmtId="0" fontId="3" fillId="2" borderId="0" xfId="3" applyFont="1" applyFill="1" applyBorder="1" applyAlignment="1">
      <alignment horizontal="left" vertical="top"/>
    </xf>
    <xf numFmtId="0" fontId="8" fillId="2" borderId="0" xfId="3" applyFont="1" applyFill="1" applyBorder="1" applyAlignment="1">
      <alignment horizontal="left" vertical="top" wrapText="1"/>
    </xf>
    <xf numFmtId="0" fontId="8" fillId="2" borderId="0" xfId="3" applyFont="1" applyFill="1" applyBorder="1" applyAlignment="1">
      <alignment horizontal="left" vertical="top"/>
    </xf>
    <xf numFmtId="0" fontId="3" fillId="2" borderId="0" xfId="3" applyFont="1" applyFill="1" applyBorder="1" applyAlignment="1">
      <alignment horizontal="left" vertical="top" wrapText="1"/>
    </xf>
    <xf numFmtId="37" fontId="21" fillId="4" borderId="4" xfId="1" applyNumberFormat="1" applyFont="1" applyFill="1" applyBorder="1" applyAlignment="1" applyProtection="1">
      <alignment horizontal="center"/>
    </xf>
    <xf numFmtId="37" fontId="21" fillId="4" borderId="0" xfId="1" applyNumberFormat="1" applyFont="1" applyFill="1" applyBorder="1" applyAlignment="1" applyProtection="1">
      <alignment horizontal="center"/>
    </xf>
    <xf numFmtId="37" fontId="21" fillId="4" borderId="5" xfId="1" applyNumberFormat="1" applyFont="1" applyFill="1" applyBorder="1" applyAlignment="1" applyProtection="1">
      <alignment horizontal="center"/>
    </xf>
    <xf numFmtId="37" fontId="21" fillId="4" borderId="6" xfId="1" applyNumberFormat="1" applyFont="1" applyFill="1" applyBorder="1" applyAlignment="1" applyProtection="1">
      <alignment horizontal="center"/>
    </xf>
    <xf numFmtId="37" fontId="21" fillId="4" borderId="7" xfId="1" applyNumberFormat="1" applyFont="1" applyFill="1" applyBorder="1" applyAlignment="1" applyProtection="1">
      <alignment horizontal="center"/>
    </xf>
    <xf numFmtId="37" fontId="21" fillId="4" borderId="8" xfId="1" applyNumberFormat="1" applyFont="1" applyFill="1" applyBorder="1" applyAlignment="1" applyProtection="1">
      <alignment horizontal="center"/>
    </xf>
    <xf numFmtId="37" fontId="3" fillId="4" borderId="1" xfId="1" applyNumberFormat="1" applyFont="1" applyFill="1" applyBorder="1" applyAlignment="1" applyProtection="1">
      <alignment horizontal="center" vertical="center" wrapText="1"/>
    </xf>
    <xf numFmtId="37" fontId="3" fillId="4" borderId="2" xfId="1" applyNumberFormat="1" applyFont="1" applyFill="1" applyBorder="1" applyAlignment="1" applyProtection="1">
      <alignment horizontal="center" vertical="center"/>
    </xf>
    <xf numFmtId="37" fontId="3" fillId="4" borderId="4" xfId="1" applyNumberFormat="1" applyFont="1" applyFill="1" applyBorder="1" applyAlignment="1" applyProtection="1">
      <alignment horizontal="center" vertical="center"/>
    </xf>
    <xf numFmtId="37" fontId="3" fillId="4" borderId="0" xfId="1" applyNumberFormat="1" applyFont="1" applyFill="1" applyBorder="1" applyAlignment="1" applyProtection="1">
      <alignment horizontal="center" vertical="center"/>
    </xf>
    <xf numFmtId="37" fontId="3" fillId="4" borderId="6" xfId="1" applyNumberFormat="1" applyFont="1" applyFill="1" applyBorder="1" applyAlignment="1" applyProtection="1">
      <alignment horizontal="center" vertical="center"/>
    </xf>
    <xf numFmtId="37" fontId="3" fillId="4" borderId="7" xfId="1" applyNumberFormat="1" applyFont="1" applyFill="1" applyBorder="1" applyAlignment="1" applyProtection="1">
      <alignment horizontal="center" vertical="center"/>
    </xf>
    <xf numFmtId="37" fontId="3" fillId="4" borderId="9" xfId="1" applyNumberFormat="1" applyFont="1" applyFill="1" applyBorder="1" applyAlignment="1" applyProtection="1">
      <alignment horizontal="center"/>
    </xf>
    <xf numFmtId="37" fontId="3" fillId="4" borderId="10" xfId="1" applyNumberFormat="1" applyFont="1" applyFill="1" applyBorder="1" applyAlignment="1" applyProtection="1">
      <alignment horizontal="center"/>
    </xf>
    <xf numFmtId="37" fontId="3" fillId="4" borderId="11" xfId="1" applyNumberFormat="1" applyFont="1" applyFill="1" applyBorder="1" applyAlignment="1" applyProtection="1">
      <alignment horizontal="center"/>
    </xf>
    <xf numFmtId="37" fontId="3" fillId="4" borderId="13" xfId="1" applyNumberFormat="1" applyFont="1" applyFill="1" applyBorder="1" applyAlignment="1" applyProtection="1">
      <alignment horizontal="center" vertical="center" wrapText="1"/>
    </xf>
    <xf numFmtId="4" fontId="27" fillId="4" borderId="14" xfId="5" applyNumberFormat="1" applyFont="1" applyFill="1" applyBorder="1" applyAlignment="1">
      <alignment horizontal="right"/>
    </xf>
    <xf numFmtId="4" fontId="27" fillId="4" borderId="15" xfId="5" applyNumberFormat="1" applyFont="1" applyFill="1" applyBorder="1" applyAlignment="1">
      <alignment horizontal="right"/>
    </xf>
    <xf numFmtId="0" fontId="3" fillId="4" borderId="9" xfId="0" applyFont="1" applyFill="1" applyBorder="1" applyAlignment="1">
      <alignment horizontal="center" vertical="top" wrapText="1"/>
    </xf>
    <xf numFmtId="0" fontId="3" fillId="4" borderId="11" xfId="0" applyFont="1" applyFill="1" applyBorder="1" applyAlignment="1">
      <alignment horizontal="center" vertical="top" wrapText="1"/>
    </xf>
    <xf numFmtId="0" fontId="25" fillId="2" borderId="4" xfId="0" applyFont="1" applyFill="1" applyBorder="1" applyAlignment="1">
      <alignment horizontal="left" vertical="center" wrapText="1"/>
    </xf>
    <xf numFmtId="0" fontId="25" fillId="2" borderId="0" xfId="0" applyFont="1" applyFill="1" applyBorder="1" applyAlignment="1">
      <alignment horizontal="left" vertical="center" wrapText="1"/>
    </xf>
    <xf numFmtId="0" fontId="25" fillId="2" borderId="5" xfId="0" applyFont="1" applyFill="1" applyBorder="1" applyAlignment="1">
      <alignment horizontal="left" vertical="center" wrapText="1"/>
    </xf>
    <xf numFmtId="0" fontId="27" fillId="4" borderId="9" xfId="5" applyFont="1" applyFill="1" applyBorder="1" applyAlignment="1">
      <alignment horizontal="center"/>
    </xf>
    <xf numFmtId="0" fontId="27" fillId="4" borderId="10" xfId="5" applyFont="1" applyFill="1" applyBorder="1" applyAlignment="1">
      <alignment horizontal="center"/>
    </xf>
    <xf numFmtId="0" fontId="27" fillId="4" borderId="11" xfId="5" applyFont="1" applyFill="1" applyBorder="1" applyAlignment="1">
      <alignment horizontal="center"/>
    </xf>
    <xf numFmtId="37" fontId="3" fillId="5" borderId="4" xfId="1" applyNumberFormat="1" applyFont="1" applyFill="1" applyBorder="1" applyAlignment="1" applyProtection="1">
      <alignment horizontal="center" vertical="center" wrapText="1"/>
    </xf>
    <xf numFmtId="37" fontId="3" fillId="5" borderId="0" xfId="1" applyNumberFormat="1" applyFont="1" applyFill="1" applyBorder="1" applyAlignment="1" applyProtection="1">
      <alignment horizontal="center" vertical="center"/>
    </xf>
    <xf numFmtId="37" fontId="3" fillId="5" borderId="4" xfId="1" applyNumberFormat="1" applyFont="1" applyFill="1" applyBorder="1" applyAlignment="1" applyProtection="1">
      <alignment horizontal="center" vertical="center"/>
    </xf>
    <xf numFmtId="37" fontId="3" fillId="5" borderId="6" xfId="1" applyNumberFormat="1" applyFont="1" applyFill="1" applyBorder="1" applyAlignment="1" applyProtection="1">
      <alignment horizontal="center" vertical="center"/>
    </xf>
    <xf numFmtId="37" fontId="3" fillId="5" borderId="7" xfId="1" applyNumberFormat="1" applyFont="1" applyFill="1" applyBorder="1" applyAlignment="1" applyProtection="1">
      <alignment horizontal="center" vertical="center"/>
    </xf>
    <xf numFmtId="37" fontId="3" fillId="5" borderId="9" xfId="1" applyNumberFormat="1" applyFont="1" applyFill="1" applyBorder="1" applyAlignment="1" applyProtection="1">
      <alignment horizontal="center"/>
    </xf>
    <xf numFmtId="37" fontId="3" fillId="5" borderId="10" xfId="1" applyNumberFormat="1" applyFont="1" applyFill="1" applyBorder="1" applyAlignment="1" applyProtection="1">
      <alignment horizontal="center"/>
    </xf>
    <xf numFmtId="37" fontId="3" fillId="5" borderId="11" xfId="1" applyNumberFormat="1" applyFont="1" applyFill="1" applyBorder="1" applyAlignment="1" applyProtection="1">
      <alignment horizontal="center"/>
    </xf>
    <xf numFmtId="37" fontId="3" fillId="5" borderId="13" xfId="1" applyNumberFormat="1" applyFont="1" applyFill="1" applyBorder="1" applyAlignment="1" applyProtection="1">
      <alignment horizontal="center" vertical="center" wrapText="1"/>
    </xf>
    <xf numFmtId="0" fontId="23" fillId="2" borderId="0" xfId="0" applyFont="1" applyFill="1" applyAlignment="1">
      <alignment horizontal="left" vertical="top" wrapText="1"/>
    </xf>
    <xf numFmtId="44" fontId="32" fillId="2" borderId="0" xfId="4" applyFont="1" applyFill="1" applyBorder="1" applyAlignment="1">
      <alignment horizontal="left" vertical="center" wrapText="1"/>
    </xf>
    <xf numFmtId="44" fontId="32" fillId="2" borderId="5" xfId="4" applyFont="1" applyFill="1" applyBorder="1" applyAlignment="1">
      <alignment horizontal="left" vertical="center" wrapText="1"/>
    </xf>
    <xf numFmtId="44" fontId="33" fillId="2" borderId="0" xfId="4" applyFont="1" applyFill="1" applyBorder="1" applyAlignment="1">
      <alignment horizontal="left" vertical="center" wrapText="1"/>
    </xf>
    <xf numFmtId="44" fontId="33" fillId="2" borderId="5" xfId="4" applyFont="1" applyFill="1" applyBorder="1" applyAlignment="1">
      <alignment horizontal="left" vertical="center" wrapText="1"/>
    </xf>
    <xf numFmtId="4" fontId="30" fillId="4" borderId="14" xfId="5" applyNumberFormat="1" applyFont="1" applyFill="1" applyBorder="1" applyAlignment="1"/>
    <xf numFmtId="4" fontId="30" fillId="4" borderId="15" xfId="5" applyNumberFormat="1" applyFont="1" applyFill="1" applyBorder="1" applyAlignment="1"/>
    <xf numFmtId="4" fontId="22" fillId="4" borderId="9" xfId="0" applyNumberFormat="1" applyFont="1" applyFill="1" applyBorder="1" applyAlignment="1">
      <alignment horizontal="center" vertical="top" wrapText="1"/>
    </xf>
    <xf numFmtId="4" fontId="22" fillId="4" borderId="11" xfId="0" applyNumberFormat="1" applyFont="1" applyFill="1" applyBorder="1" applyAlignment="1">
      <alignment horizontal="center" vertical="top" wrapText="1"/>
    </xf>
    <xf numFmtId="37" fontId="3" fillId="4" borderId="3" xfId="1" applyNumberFormat="1" applyFont="1" applyFill="1" applyBorder="1" applyAlignment="1" applyProtection="1">
      <alignment horizontal="center" vertical="center"/>
    </xf>
    <xf numFmtId="37" fontId="3" fillId="4" borderId="5" xfId="1" applyNumberFormat="1" applyFont="1" applyFill="1" applyBorder="1" applyAlignment="1" applyProtection="1">
      <alignment horizontal="center" vertical="center"/>
    </xf>
    <xf numFmtId="37" fontId="3" fillId="4" borderId="8" xfId="1" applyNumberFormat="1" applyFont="1" applyFill="1" applyBorder="1" applyAlignment="1" applyProtection="1">
      <alignment horizontal="center" vertical="center"/>
    </xf>
    <xf numFmtId="37" fontId="3" fillId="4" borderId="0" xfId="1" applyNumberFormat="1" applyFont="1" applyFill="1" applyBorder="1" applyAlignment="1" applyProtection="1">
      <alignment horizontal="center"/>
    </xf>
    <xf numFmtId="0" fontId="37" fillId="2" borderId="4" xfId="0" applyFont="1" applyFill="1" applyBorder="1" applyAlignment="1">
      <alignment horizontal="left" vertical="center" wrapText="1"/>
    </xf>
    <xf numFmtId="0" fontId="37" fillId="2" borderId="0" xfId="0" applyFont="1" applyFill="1" applyBorder="1" applyAlignment="1">
      <alignment horizontal="left" vertical="center" wrapText="1"/>
    </xf>
    <xf numFmtId="37" fontId="3" fillId="4" borderId="1" xfId="1" applyNumberFormat="1" applyFont="1" applyFill="1" applyBorder="1" applyAlignment="1" applyProtection="1">
      <alignment horizontal="center"/>
    </xf>
    <xf numFmtId="37" fontId="3" fillId="4" borderId="2" xfId="1" applyNumberFormat="1" applyFont="1" applyFill="1" applyBorder="1" applyAlignment="1" applyProtection="1">
      <alignment horizontal="center"/>
    </xf>
    <xf numFmtId="37" fontId="3" fillId="4" borderId="3" xfId="1" applyNumberFormat="1" applyFont="1" applyFill="1" applyBorder="1" applyAlignment="1" applyProtection="1">
      <alignment horizontal="center"/>
    </xf>
    <xf numFmtId="37" fontId="3" fillId="4" borderId="4" xfId="1" applyNumberFormat="1" applyFont="1" applyFill="1" applyBorder="1" applyAlignment="1" applyProtection="1">
      <alignment horizontal="center"/>
    </xf>
    <xf numFmtId="37" fontId="3" fillId="4" borderId="5" xfId="1" applyNumberFormat="1" applyFont="1" applyFill="1" applyBorder="1" applyAlignment="1" applyProtection="1">
      <alignment horizontal="center"/>
    </xf>
    <xf numFmtId="37" fontId="3" fillId="4" borderId="6" xfId="1" applyNumberFormat="1" applyFont="1" applyFill="1" applyBorder="1" applyAlignment="1" applyProtection="1">
      <alignment horizontal="center"/>
    </xf>
    <xf numFmtId="37" fontId="3" fillId="4" borderId="7" xfId="1" applyNumberFormat="1" applyFont="1" applyFill="1" applyBorder="1" applyAlignment="1" applyProtection="1">
      <alignment horizontal="center"/>
    </xf>
    <xf numFmtId="37" fontId="3" fillId="4" borderId="8" xfId="1" applyNumberFormat="1" applyFont="1" applyFill="1" applyBorder="1" applyAlignment="1" applyProtection="1">
      <alignment horizontal="center"/>
    </xf>
    <xf numFmtId="0" fontId="2" fillId="2" borderId="4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/>
    </xf>
    <xf numFmtId="165" fontId="42" fillId="2" borderId="0" xfId="1" applyNumberFormat="1" applyFont="1" applyFill="1" applyBorder="1" applyAlignment="1" applyProtection="1">
      <alignment horizontal="center" vertical="center"/>
    </xf>
    <xf numFmtId="165" fontId="3" fillId="4" borderId="1" xfId="1" applyNumberFormat="1" applyFont="1" applyFill="1" applyBorder="1" applyAlignment="1" applyProtection="1">
      <alignment horizontal="center" vertical="center"/>
    </xf>
    <xf numFmtId="165" fontId="3" fillId="4" borderId="3" xfId="1" applyNumberFormat="1" applyFont="1" applyFill="1" applyBorder="1" applyAlignment="1" applyProtection="1">
      <alignment horizontal="center" vertical="center"/>
    </xf>
    <xf numFmtId="165" fontId="3" fillId="4" borderId="4" xfId="1" applyNumberFormat="1" applyFont="1" applyFill="1" applyBorder="1" applyAlignment="1" applyProtection="1">
      <alignment horizontal="center" vertical="center"/>
    </xf>
    <xf numFmtId="165" fontId="3" fillId="4" borderId="5" xfId="1" applyNumberFormat="1" applyFont="1" applyFill="1" applyBorder="1" applyAlignment="1" applyProtection="1">
      <alignment horizontal="center" vertical="center"/>
    </xf>
    <xf numFmtId="165" fontId="3" fillId="4" borderId="6" xfId="1" applyNumberFormat="1" applyFont="1" applyFill="1" applyBorder="1" applyAlignment="1" applyProtection="1">
      <alignment horizontal="center" vertical="center"/>
    </xf>
    <xf numFmtId="165" fontId="3" fillId="4" borderId="8" xfId="1" applyNumberFormat="1" applyFont="1" applyFill="1" applyBorder="1" applyAlignment="1" applyProtection="1">
      <alignment horizontal="center" vertical="center"/>
    </xf>
    <xf numFmtId="4" fontId="3" fillId="4" borderId="9" xfId="1" applyNumberFormat="1" applyFont="1" applyFill="1" applyBorder="1" applyAlignment="1" applyProtection="1">
      <alignment horizontal="center" vertical="center"/>
    </xf>
    <xf numFmtId="4" fontId="3" fillId="4" borderId="10" xfId="1" applyNumberFormat="1" applyFont="1" applyFill="1" applyBorder="1" applyAlignment="1" applyProtection="1">
      <alignment horizontal="center" vertical="center"/>
    </xf>
    <xf numFmtId="4" fontId="3" fillId="4" borderId="11" xfId="1" applyNumberFormat="1" applyFont="1" applyFill="1" applyBorder="1" applyAlignment="1" applyProtection="1">
      <alignment horizontal="center" vertical="center"/>
    </xf>
    <xf numFmtId="4" fontId="3" fillId="4" borderId="14" xfId="1" applyNumberFormat="1" applyFont="1" applyFill="1" applyBorder="1" applyAlignment="1" applyProtection="1">
      <alignment horizontal="center" vertical="center"/>
    </xf>
    <xf numFmtId="4" fontId="3" fillId="4" borderId="15" xfId="1" applyNumberFormat="1" applyFont="1" applyFill="1" applyBorder="1" applyAlignment="1" applyProtection="1">
      <alignment horizontal="center" vertical="center"/>
    </xf>
    <xf numFmtId="0" fontId="10" fillId="2" borderId="4" xfId="0" applyFont="1" applyFill="1" applyBorder="1" applyAlignment="1">
      <alignment horizontal="left" vertical="top" wrapText="1"/>
    </xf>
    <xf numFmtId="0" fontId="10" fillId="2" borderId="5" xfId="0" applyFont="1" applyFill="1" applyBorder="1" applyAlignment="1">
      <alignment horizontal="left" vertical="top" wrapText="1"/>
    </xf>
    <xf numFmtId="0" fontId="10" fillId="2" borderId="4" xfId="0" applyFont="1" applyFill="1" applyBorder="1" applyAlignment="1">
      <alignment horizontal="left" vertical="center" wrapText="1"/>
    </xf>
    <xf numFmtId="0" fontId="10" fillId="2" borderId="5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165" fontId="3" fillId="4" borderId="2" xfId="1" applyNumberFormat="1" applyFont="1" applyFill="1" applyBorder="1" applyAlignment="1" applyProtection="1">
      <alignment horizontal="center" vertical="center"/>
    </xf>
    <xf numFmtId="165" fontId="3" fillId="4" borderId="0" xfId="1" applyNumberFormat="1" applyFont="1" applyFill="1" applyBorder="1" applyAlignment="1" applyProtection="1">
      <alignment horizontal="center" vertical="center"/>
    </xf>
    <xf numFmtId="165" fontId="3" fillId="4" borderId="7" xfId="1" applyNumberFormat="1" applyFont="1" applyFill="1" applyBorder="1" applyAlignment="1" applyProtection="1">
      <alignment horizontal="center" vertical="center"/>
    </xf>
    <xf numFmtId="165" fontId="3" fillId="4" borderId="9" xfId="1" applyNumberFormat="1" applyFont="1" applyFill="1" applyBorder="1" applyAlignment="1" applyProtection="1">
      <alignment horizontal="center"/>
    </xf>
    <xf numFmtId="165" fontId="3" fillId="4" borderId="10" xfId="1" applyNumberFormat="1" applyFont="1" applyFill="1" applyBorder="1" applyAlignment="1" applyProtection="1">
      <alignment horizontal="center"/>
    </xf>
    <xf numFmtId="165" fontId="3" fillId="4" borderId="11" xfId="1" applyNumberFormat="1" applyFont="1" applyFill="1" applyBorder="1" applyAlignment="1" applyProtection="1">
      <alignment horizontal="center"/>
    </xf>
    <xf numFmtId="165" fontId="3" fillId="4" borderId="14" xfId="1" applyNumberFormat="1" applyFont="1" applyFill="1" applyBorder="1" applyAlignment="1" applyProtection="1">
      <alignment horizontal="center" vertical="center"/>
    </xf>
    <xf numFmtId="165" fontId="3" fillId="4" borderId="15" xfId="1" applyNumberFormat="1" applyFont="1" applyFill="1" applyBorder="1" applyAlignment="1" applyProtection="1">
      <alignment horizontal="center" vertical="center"/>
    </xf>
    <xf numFmtId="37" fontId="3" fillId="4" borderId="17" xfId="1" applyNumberFormat="1" applyFont="1" applyFill="1" applyBorder="1" applyAlignment="1" applyProtection="1">
      <alignment horizontal="center"/>
    </xf>
    <xf numFmtId="0" fontId="10" fillId="4" borderId="10" xfId="0" applyFont="1" applyFill="1" applyBorder="1" applyAlignment="1">
      <alignment horizontal="left" vertical="center" wrapText="1" indent="3"/>
    </xf>
    <xf numFmtId="0" fontId="10" fillId="4" borderId="11" xfId="0" applyFont="1" applyFill="1" applyBorder="1" applyAlignment="1">
      <alignment horizontal="left" vertical="center" wrapText="1" indent="3"/>
    </xf>
    <xf numFmtId="0" fontId="2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justify" vertical="center" wrapText="1"/>
    </xf>
    <xf numFmtId="0" fontId="2" fillId="2" borderId="5" xfId="0" applyFont="1" applyFill="1" applyBorder="1" applyAlignment="1">
      <alignment horizontal="justify" vertical="center" wrapText="1"/>
    </xf>
    <xf numFmtId="0" fontId="2" fillId="2" borderId="6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left" vertical="center"/>
    </xf>
    <xf numFmtId="165" fontId="43" fillId="4" borderId="1" xfId="1" applyNumberFormat="1" applyFont="1" applyFill="1" applyBorder="1" applyAlignment="1" applyProtection="1">
      <alignment horizontal="center" vertical="center"/>
    </xf>
    <xf numFmtId="165" fontId="43" fillId="4" borderId="2" xfId="1" applyNumberFormat="1" applyFont="1" applyFill="1" applyBorder="1" applyAlignment="1" applyProtection="1">
      <alignment horizontal="center" vertical="center"/>
    </xf>
    <xf numFmtId="165" fontId="43" fillId="4" borderId="3" xfId="1" applyNumberFormat="1" applyFont="1" applyFill="1" applyBorder="1" applyAlignment="1" applyProtection="1">
      <alignment horizontal="center" vertical="center"/>
    </xf>
    <xf numFmtId="165" fontId="43" fillId="4" borderId="4" xfId="1" applyNumberFormat="1" applyFont="1" applyFill="1" applyBorder="1" applyAlignment="1" applyProtection="1">
      <alignment horizontal="center" vertical="center"/>
    </xf>
    <xf numFmtId="165" fontId="43" fillId="4" borderId="0" xfId="1" applyNumberFormat="1" applyFont="1" applyFill="1" applyBorder="1" applyAlignment="1" applyProtection="1">
      <alignment horizontal="center" vertical="center"/>
    </xf>
    <xf numFmtId="165" fontId="43" fillId="4" borderId="5" xfId="1" applyNumberFormat="1" applyFont="1" applyFill="1" applyBorder="1" applyAlignment="1" applyProtection="1">
      <alignment horizontal="center" vertical="center"/>
    </xf>
    <xf numFmtId="165" fontId="43" fillId="4" borderId="6" xfId="1" applyNumberFormat="1" applyFont="1" applyFill="1" applyBorder="1" applyAlignment="1" applyProtection="1">
      <alignment horizontal="center" vertical="center"/>
    </xf>
    <xf numFmtId="165" fontId="43" fillId="4" borderId="7" xfId="1" applyNumberFormat="1" applyFont="1" applyFill="1" applyBorder="1" applyAlignment="1" applyProtection="1">
      <alignment horizontal="center" vertical="center"/>
    </xf>
    <xf numFmtId="165" fontId="43" fillId="4" borderId="8" xfId="1" applyNumberFormat="1" applyFont="1" applyFill="1" applyBorder="1" applyAlignment="1" applyProtection="1">
      <alignment horizontal="center" vertical="center"/>
    </xf>
    <xf numFmtId="165" fontId="3" fillId="5" borderId="1" xfId="1" applyNumberFormat="1" applyFont="1" applyFill="1" applyBorder="1" applyAlignment="1" applyProtection="1">
      <alignment horizontal="center" vertical="center"/>
    </xf>
    <xf numFmtId="165" fontId="3" fillId="5" borderId="6" xfId="1" applyNumberFormat="1" applyFont="1" applyFill="1" applyBorder="1" applyAlignment="1" applyProtection="1">
      <alignment horizontal="center" vertical="center"/>
    </xf>
    <xf numFmtId="165" fontId="3" fillId="4" borderId="9" xfId="1" applyNumberFormat="1" applyFont="1" applyFill="1" applyBorder="1" applyAlignment="1" applyProtection="1">
      <alignment horizontal="center" vertical="center"/>
    </xf>
    <xf numFmtId="165" fontId="3" fillId="4" borderId="10" xfId="1" applyNumberFormat="1" applyFont="1" applyFill="1" applyBorder="1" applyAlignment="1" applyProtection="1">
      <alignment horizontal="center" vertical="center"/>
    </xf>
    <xf numFmtId="165" fontId="3" fillId="4" borderId="11" xfId="1" applyNumberFormat="1" applyFont="1" applyFill="1" applyBorder="1" applyAlignment="1" applyProtection="1">
      <alignment horizontal="center" vertical="center"/>
    </xf>
    <xf numFmtId="165" fontId="3" fillId="4" borderId="13" xfId="1" applyNumberFormat="1" applyFont="1" applyFill="1" applyBorder="1" applyAlignment="1" applyProtection="1">
      <alignment horizontal="center" vertical="center"/>
    </xf>
  </cellXfs>
  <cellStyles count="7">
    <cellStyle name="=C:\WINNT\SYSTEM32\COMMAND.COM" xfId="2"/>
    <cellStyle name="Millares" xfId="1" builtinId="3"/>
    <cellStyle name="Millares 2" xfId="6"/>
    <cellStyle name="Moneda" xfId="4" builtinId="4"/>
    <cellStyle name="Normal" xfId="0" builtinId="0"/>
    <cellStyle name="Normal 2" xfId="3"/>
    <cellStyle name="Normal 9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5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9525</xdr:colOff>
      <xdr:row>1</xdr:row>
      <xdr:rowOff>66675</xdr:rowOff>
    </xdr:from>
    <xdr:to>
      <xdr:col>9</xdr:col>
      <xdr:colOff>9525</xdr:colOff>
      <xdr:row>5</xdr:row>
      <xdr:rowOff>38100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720" t="23534" r="9596" b="26830"/>
        <a:stretch>
          <a:fillRect/>
        </a:stretch>
      </xdr:blipFill>
      <xdr:spPr bwMode="auto">
        <a:xfrm>
          <a:off x="11096625" y="219075"/>
          <a:ext cx="2876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66675</xdr:colOff>
      <xdr:row>0</xdr:row>
      <xdr:rowOff>104775</xdr:rowOff>
    </xdr:from>
    <xdr:to>
      <xdr:col>3</xdr:col>
      <xdr:colOff>200025</xdr:colOff>
      <xdr:row>6</xdr:row>
      <xdr:rowOff>152400</xdr:rowOff>
    </xdr:to>
    <xdr:pic>
      <xdr:nvPicPr>
        <xdr:cNvPr id="3" name="Picture 1" descr="imagen apodaca nl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104775"/>
          <a:ext cx="1076325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</xdr:row>
      <xdr:rowOff>76200</xdr:rowOff>
    </xdr:from>
    <xdr:to>
      <xdr:col>11</xdr:col>
      <xdr:colOff>104775</xdr:colOff>
      <xdr:row>5</xdr:row>
      <xdr:rowOff>47625</xdr:rowOff>
    </xdr:to>
    <xdr:pic>
      <xdr:nvPicPr>
        <xdr:cNvPr id="4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720" t="23534" r="9596" b="26830"/>
        <a:stretch>
          <a:fillRect/>
        </a:stretch>
      </xdr:blipFill>
      <xdr:spPr bwMode="auto">
        <a:xfrm>
          <a:off x="10248900" y="228600"/>
          <a:ext cx="22002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3</xdr:row>
      <xdr:rowOff>38100</xdr:rowOff>
    </xdr:from>
    <xdr:to>
      <xdr:col>2</xdr:col>
      <xdr:colOff>447675</xdr:colOff>
      <xdr:row>7</xdr:row>
      <xdr:rowOff>161925</xdr:rowOff>
    </xdr:to>
    <xdr:pic>
      <xdr:nvPicPr>
        <xdr:cNvPr id="2" name="Picture 1" descr="imagen apodaca nl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419100"/>
          <a:ext cx="904875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238125</xdr:colOff>
      <xdr:row>3</xdr:row>
      <xdr:rowOff>142875</xdr:rowOff>
    </xdr:from>
    <xdr:to>
      <xdr:col>7</xdr:col>
      <xdr:colOff>238125</xdr:colOff>
      <xdr:row>7</xdr:row>
      <xdr:rowOff>133350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720" t="23534" r="9596" b="26830"/>
        <a:stretch>
          <a:fillRect/>
        </a:stretch>
      </xdr:blipFill>
      <xdr:spPr bwMode="auto">
        <a:xfrm>
          <a:off x="10782300" y="523875"/>
          <a:ext cx="247650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76200</xdr:colOff>
      <xdr:row>3</xdr:row>
      <xdr:rowOff>66675</xdr:rowOff>
    </xdr:from>
    <xdr:to>
      <xdr:col>8</xdr:col>
      <xdr:colOff>979749</xdr:colOff>
      <xdr:row>7</xdr:row>
      <xdr:rowOff>110599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720" t="23534" r="9596" b="26830"/>
        <a:stretch>
          <a:fillRect/>
        </a:stretch>
      </xdr:blipFill>
      <xdr:spPr bwMode="auto">
        <a:xfrm>
          <a:off x="8963025" y="638175"/>
          <a:ext cx="1941774" cy="805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38100</xdr:rowOff>
    </xdr:from>
    <xdr:to>
      <xdr:col>1</xdr:col>
      <xdr:colOff>447675</xdr:colOff>
      <xdr:row>4</xdr:row>
      <xdr:rowOff>161925</xdr:rowOff>
    </xdr:to>
    <xdr:pic>
      <xdr:nvPicPr>
        <xdr:cNvPr id="2" name="Picture 1" descr="imagen apodaca nl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8100"/>
          <a:ext cx="904875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95250</xdr:colOff>
      <xdr:row>0</xdr:row>
      <xdr:rowOff>38100</xdr:rowOff>
    </xdr:from>
    <xdr:to>
      <xdr:col>6</xdr:col>
      <xdr:colOff>95250</xdr:colOff>
      <xdr:row>4</xdr:row>
      <xdr:rowOff>28575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720" t="23534" r="9596" b="26830"/>
        <a:stretch>
          <a:fillRect/>
        </a:stretch>
      </xdr:blipFill>
      <xdr:spPr bwMode="auto">
        <a:xfrm>
          <a:off x="7315200" y="38100"/>
          <a:ext cx="178117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514349</xdr:colOff>
      <xdr:row>0</xdr:row>
      <xdr:rowOff>57150</xdr:rowOff>
    </xdr:from>
    <xdr:to>
      <xdr:col>7</xdr:col>
      <xdr:colOff>952500</xdr:colOff>
      <xdr:row>4</xdr:row>
      <xdr:rowOff>28575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720" t="23534" r="9596" b="26830"/>
        <a:stretch>
          <a:fillRect/>
        </a:stretch>
      </xdr:blipFill>
      <xdr:spPr bwMode="auto">
        <a:xfrm>
          <a:off x="7734299" y="57150"/>
          <a:ext cx="1419226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0</xdr:row>
      <xdr:rowOff>9525</xdr:rowOff>
    </xdr:from>
    <xdr:to>
      <xdr:col>1</xdr:col>
      <xdr:colOff>933450</xdr:colOff>
      <xdr:row>3</xdr:row>
      <xdr:rowOff>180975</xdr:rowOff>
    </xdr:to>
    <xdr:pic>
      <xdr:nvPicPr>
        <xdr:cNvPr id="2" name="Picture 1" descr="imagen apodaca nl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9525"/>
          <a:ext cx="86677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1085850</xdr:colOff>
      <xdr:row>0</xdr:row>
      <xdr:rowOff>38100</xdr:rowOff>
    </xdr:from>
    <xdr:to>
      <xdr:col>7</xdr:col>
      <xdr:colOff>1200150</xdr:colOff>
      <xdr:row>3</xdr:row>
      <xdr:rowOff>152400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720" t="23534" r="9596" b="26830"/>
        <a:stretch>
          <a:fillRect/>
        </a:stretch>
      </xdr:blipFill>
      <xdr:spPr bwMode="auto">
        <a:xfrm>
          <a:off x="8601075" y="38100"/>
          <a:ext cx="1381125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1</xdr:row>
      <xdr:rowOff>38100</xdr:rowOff>
    </xdr:from>
    <xdr:to>
      <xdr:col>1</xdr:col>
      <xdr:colOff>1019175</xdr:colOff>
      <xdr:row>5</xdr:row>
      <xdr:rowOff>161925</xdr:rowOff>
    </xdr:to>
    <xdr:pic>
      <xdr:nvPicPr>
        <xdr:cNvPr id="2" name="Picture 1" descr="imagen apodaca nl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219075"/>
          <a:ext cx="1000125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952500</xdr:colOff>
      <xdr:row>1</xdr:row>
      <xdr:rowOff>66675</xdr:rowOff>
    </xdr:from>
    <xdr:to>
      <xdr:col>6</xdr:col>
      <xdr:colOff>952500</xdr:colOff>
      <xdr:row>5</xdr:row>
      <xdr:rowOff>95250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720" t="23534" r="9596" b="26830"/>
        <a:stretch>
          <a:fillRect/>
        </a:stretch>
      </xdr:blipFill>
      <xdr:spPr bwMode="auto">
        <a:xfrm>
          <a:off x="9991725" y="247650"/>
          <a:ext cx="260032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95250</xdr:colOff>
      <xdr:row>1</xdr:row>
      <xdr:rowOff>66675</xdr:rowOff>
    </xdr:from>
    <xdr:to>
      <xdr:col>8</xdr:col>
      <xdr:colOff>885825</xdr:colOff>
      <xdr:row>5</xdr:row>
      <xdr:rowOff>47625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720" t="23534" r="9596" b="26830"/>
        <a:stretch>
          <a:fillRect/>
        </a:stretch>
      </xdr:blipFill>
      <xdr:spPr bwMode="auto">
        <a:xfrm>
          <a:off x="8220075" y="247650"/>
          <a:ext cx="177165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1</xdr:row>
      <xdr:rowOff>38100</xdr:rowOff>
    </xdr:from>
    <xdr:to>
      <xdr:col>2</xdr:col>
      <xdr:colOff>180975</xdr:colOff>
      <xdr:row>5</xdr:row>
      <xdr:rowOff>161925</xdr:rowOff>
    </xdr:to>
    <xdr:pic>
      <xdr:nvPicPr>
        <xdr:cNvPr id="2" name="Picture 1" descr="imagen apodaca nl">
          <a:extLst>
            <a:ext uri="{FF2B5EF4-FFF2-40B4-BE49-F238E27FC236}">
              <a16:creationId xmlns="" xmlns:a16="http://schemas.microsoft.com/office/drawing/2014/main" id="{00000000-0008-0000-0000-00001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42875"/>
          <a:ext cx="923925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334493</xdr:colOff>
      <xdr:row>1</xdr:row>
      <xdr:rowOff>78443</xdr:rowOff>
    </xdr:from>
    <xdr:to>
      <xdr:col>8</xdr:col>
      <xdr:colOff>334493</xdr:colOff>
      <xdr:row>5</xdr:row>
      <xdr:rowOff>94963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720" t="23534" r="9596" b="26830"/>
        <a:stretch>
          <a:fillRect/>
        </a:stretch>
      </xdr:blipFill>
      <xdr:spPr bwMode="auto">
        <a:xfrm>
          <a:off x="10583393" y="183218"/>
          <a:ext cx="1894914" cy="740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133350</xdr:colOff>
      <xdr:row>1</xdr:row>
      <xdr:rowOff>57150</xdr:rowOff>
    </xdr:from>
    <xdr:to>
      <xdr:col>9</xdr:col>
      <xdr:colOff>981075</xdr:colOff>
      <xdr:row>5</xdr:row>
      <xdr:rowOff>73670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720" t="23534" r="9596" b="26830"/>
        <a:stretch>
          <a:fillRect/>
        </a:stretch>
      </xdr:blipFill>
      <xdr:spPr bwMode="auto">
        <a:xfrm>
          <a:off x="9448800" y="238125"/>
          <a:ext cx="1895475" cy="740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152400</xdr:colOff>
      <xdr:row>0</xdr:row>
      <xdr:rowOff>28575</xdr:rowOff>
    </xdr:from>
    <xdr:to>
      <xdr:col>1</xdr:col>
      <xdr:colOff>847725</xdr:colOff>
      <xdr:row>4</xdr:row>
      <xdr:rowOff>123825</xdr:rowOff>
    </xdr:to>
    <xdr:pic>
      <xdr:nvPicPr>
        <xdr:cNvPr id="2" name="Picture 1" descr="imagen apodaca n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28575"/>
          <a:ext cx="695325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95250</xdr:colOff>
      <xdr:row>0</xdr:row>
      <xdr:rowOff>47625</xdr:rowOff>
    </xdr:from>
    <xdr:to>
      <xdr:col>4</xdr:col>
      <xdr:colOff>1162050</xdr:colOff>
      <xdr:row>3</xdr:row>
      <xdr:rowOff>19050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720" t="23534" r="9596" b="26830"/>
        <a:stretch>
          <a:fillRect/>
        </a:stretch>
      </xdr:blipFill>
      <xdr:spPr bwMode="auto">
        <a:xfrm>
          <a:off x="5791200" y="47625"/>
          <a:ext cx="10668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1</xdr:row>
      <xdr:rowOff>28575</xdr:rowOff>
    </xdr:from>
    <xdr:to>
      <xdr:col>1</xdr:col>
      <xdr:colOff>686967</xdr:colOff>
      <xdr:row>3</xdr:row>
      <xdr:rowOff>161925</xdr:rowOff>
    </xdr:to>
    <xdr:pic>
      <xdr:nvPicPr>
        <xdr:cNvPr id="2" name="Picture 1" descr="imagen apodaca n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0" y="219075"/>
          <a:ext cx="629817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781050</xdr:colOff>
      <xdr:row>1</xdr:row>
      <xdr:rowOff>38100</xdr:rowOff>
    </xdr:from>
    <xdr:to>
      <xdr:col>3</xdr:col>
      <xdr:colOff>781050</xdr:colOff>
      <xdr:row>3</xdr:row>
      <xdr:rowOff>152400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720" t="23534" r="9596" b="26830"/>
        <a:stretch>
          <a:fillRect/>
        </a:stretch>
      </xdr:blipFill>
      <xdr:spPr bwMode="auto">
        <a:xfrm>
          <a:off x="6505575" y="228600"/>
          <a:ext cx="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771525</xdr:colOff>
      <xdr:row>1</xdr:row>
      <xdr:rowOff>38100</xdr:rowOff>
    </xdr:from>
    <xdr:to>
      <xdr:col>3</xdr:col>
      <xdr:colOff>771525</xdr:colOff>
      <xdr:row>3</xdr:row>
      <xdr:rowOff>152400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720" t="23534" r="9596" b="26830"/>
        <a:stretch>
          <a:fillRect/>
        </a:stretch>
      </xdr:blipFill>
      <xdr:spPr bwMode="auto">
        <a:xfrm>
          <a:off x="6496050" y="228600"/>
          <a:ext cx="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800100</xdr:colOff>
      <xdr:row>1</xdr:row>
      <xdr:rowOff>38100</xdr:rowOff>
    </xdr:from>
    <xdr:to>
      <xdr:col>3</xdr:col>
      <xdr:colOff>800100</xdr:colOff>
      <xdr:row>3</xdr:row>
      <xdr:rowOff>152400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720" t="23534" r="9596" b="26830"/>
        <a:stretch>
          <a:fillRect/>
        </a:stretch>
      </xdr:blipFill>
      <xdr:spPr bwMode="auto">
        <a:xfrm>
          <a:off x="6524625" y="228600"/>
          <a:ext cx="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781050</xdr:colOff>
      <xdr:row>1</xdr:row>
      <xdr:rowOff>47625</xdr:rowOff>
    </xdr:from>
    <xdr:to>
      <xdr:col>3</xdr:col>
      <xdr:colOff>781050</xdr:colOff>
      <xdr:row>3</xdr:row>
      <xdr:rowOff>161925</xdr:rowOff>
    </xdr:to>
    <xdr:pic>
      <xdr:nvPicPr>
        <xdr:cNvPr id="6" name="5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720" t="23534" r="9596" b="26830"/>
        <a:stretch>
          <a:fillRect/>
        </a:stretch>
      </xdr:blipFill>
      <xdr:spPr bwMode="auto">
        <a:xfrm>
          <a:off x="6505575" y="238125"/>
          <a:ext cx="117157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800100</xdr:colOff>
      <xdr:row>1</xdr:row>
      <xdr:rowOff>47625</xdr:rowOff>
    </xdr:from>
    <xdr:to>
      <xdr:col>3</xdr:col>
      <xdr:colOff>1971675</xdr:colOff>
      <xdr:row>3</xdr:row>
      <xdr:rowOff>161925</xdr:rowOff>
    </xdr:to>
    <xdr:pic>
      <xdr:nvPicPr>
        <xdr:cNvPr id="7" name="6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720" t="23534" r="9596" b="26830"/>
        <a:stretch>
          <a:fillRect/>
        </a:stretch>
      </xdr:blipFill>
      <xdr:spPr bwMode="auto">
        <a:xfrm>
          <a:off x="6524625" y="238125"/>
          <a:ext cx="117157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76200</xdr:rowOff>
    </xdr:from>
    <xdr:to>
      <xdr:col>2</xdr:col>
      <xdr:colOff>800100</xdr:colOff>
      <xdr:row>6</xdr:row>
      <xdr:rowOff>161925</xdr:rowOff>
    </xdr:to>
    <xdr:pic>
      <xdr:nvPicPr>
        <xdr:cNvPr id="2" name="Picture 1" descr="imagen apodaca nl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76200"/>
          <a:ext cx="971550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409575</xdr:colOff>
      <xdr:row>0</xdr:row>
      <xdr:rowOff>57150</xdr:rowOff>
    </xdr:from>
    <xdr:to>
      <xdr:col>7</xdr:col>
      <xdr:colOff>409575</xdr:colOff>
      <xdr:row>6</xdr:row>
      <xdr:rowOff>9525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720" t="23534" r="9596" b="26830"/>
        <a:stretch>
          <a:fillRect/>
        </a:stretch>
      </xdr:blipFill>
      <xdr:spPr bwMode="auto">
        <a:xfrm>
          <a:off x="8391525" y="57150"/>
          <a:ext cx="25336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265538</xdr:colOff>
      <xdr:row>1</xdr:row>
      <xdr:rowOff>28575</xdr:rowOff>
    </xdr:from>
    <xdr:to>
      <xdr:col>9</xdr:col>
      <xdr:colOff>171450</xdr:colOff>
      <xdr:row>5</xdr:row>
      <xdr:rowOff>183066</xdr:rowOff>
    </xdr:to>
    <xdr:pic>
      <xdr:nvPicPr>
        <xdr:cNvPr id="4" name="2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720" t="23534" r="9596" b="26830"/>
        <a:stretch>
          <a:fillRect/>
        </a:stretch>
      </xdr:blipFill>
      <xdr:spPr bwMode="auto">
        <a:xfrm>
          <a:off x="7428338" y="219075"/>
          <a:ext cx="2363362" cy="9164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9525</xdr:rowOff>
    </xdr:from>
    <xdr:to>
      <xdr:col>3</xdr:col>
      <xdr:colOff>114300</xdr:colOff>
      <xdr:row>5</xdr:row>
      <xdr:rowOff>104775</xdr:rowOff>
    </xdr:to>
    <xdr:pic>
      <xdr:nvPicPr>
        <xdr:cNvPr id="2" name="Picture 1" descr="imagen apodaca nl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9525"/>
          <a:ext cx="10763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419100</xdr:colOff>
      <xdr:row>1</xdr:row>
      <xdr:rowOff>0</xdr:rowOff>
    </xdr:from>
    <xdr:to>
      <xdr:col>8</xdr:col>
      <xdr:colOff>419100</xdr:colOff>
      <xdr:row>4</xdr:row>
      <xdr:rowOff>142875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720" t="23534" r="9596" b="26830"/>
        <a:stretch>
          <a:fillRect/>
        </a:stretch>
      </xdr:blipFill>
      <xdr:spPr bwMode="auto">
        <a:xfrm>
          <a:off x="6867525" y="104775"/>
          <a:ext cx="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628650</xdr:colOff>
      <xdr:row>1</xdr:row>
      <xdr:rowOff>9525</xdr:rowOff>
    </xdr:from>
    <xdr:to>
      <xdr:col>10</xdr:col>
      <xdr:colOff>142875</xdr:colOff>
      <xdr:row>4</xdr:row>
      <xdr:rowOff>123825</xdr:rowOff>
    </xdr:to>
    <xdr:pic>
      <xdr:nvPicPr>
        <xdr:cNvPr id="4" name="1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720" t="23534" r="9596" b="26830"/>
        <a:stretch>
          <a:fillRect/>
        </a:stretch>
      </xdr:blipFill>
      <xdr:spPr bwMode="auto">
        <a:xfrm>
          <a:off x="7077075" y="200025"/>
          <a:ext cx="234315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0</xdr:row>
      <xdr:rowOff>0</xdr:rowOff>
    </xdr:from>
    <xdr:to>
      <xdr:col>3</xdr:col>
      <xdr:colOff>28575</xdr:colOff>
      <xdr:row>5</xdr:row>
      <xdr:rowOff>76200</xdr:rowOff>
    </xdr:to>
    <xdr:pic>
      <xdr:nvPicPr>
        <xdr:cNvPr id="2" name="Picture 1" descr="imagen apodaca nl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0"/>
          <a:ext cx="10763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466725</xdr:colOff>
      <xdr:row>0</xdr:row>
      <xdr:rowOff>152400</xdr:rowOff>
    </xdr:from>
    <xdr:to>
      <xdr:col>9</xdr:col>
      <xdr:colOff>250825</xdr:colOff>
      <xdr:row>4</xdr:row>
      <xdr:rowOff>161925</xdr:rowOff>
    </xdr:to>
    <xdr:pic>
      <xdr:nvPicPr>
        <xdr:cNvPr id="5" name="2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720" t="23534" r="9596" b="26830"/>
        <a:stretch>
          <a:fillRect/>
        </a:stretch>
      </xdr:blipFill>
      <xdr:spPr bwMode="auto">
        <a:xfrm>
          <a:off x="9124950" y="152400"/>
          <a:ext cx="25844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3448050</xdr:colOff>
      <xdr:row>0</xdr:row>
      <xdr:rowOff>152400</xdr:rowOff>
    </xdr:from>
    <xdr:to>
      <xdr:col>8</xdr:col>
      <xdr:colOff>3448050</xdr:colOff>
      <xdr:row>4</xdr:row>
      <xdr:rowOff>180975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720" t="23534" r="9596" b="26830"/>
        <a:stretch>
          <a:fillRect/>
        </a:stretch>
      </xdr:blipFill>
      <xdr:spPr bwMode="auto">
        <a:xfrm>
          <a:off x="13687425" y="152400"/>
          <a:ext cx="3667125" cy="131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142875</xdr:colOff>
      <xdr:row>0</xdr:row>
      <xdr:rowOff>28575</xdr:rowOff>
    </xdr:from>
    <xdr:to>
      <xdr:col>3</xdr:col>
      <xdr:colOff>95250</xdr:colOff>
      <xdr:row>6</xdr:row>
      <xdr:rowOff>171450</xdr:rowOff>
    </xdr:to>
    <xdr:pic>
      <xdr:nvPicPr>
        <xdr:cNvPr id="3" name="Picture 1" descr="imagen apodaca nl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50" y="28575"/>
          <a:ext cx="14192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3467100</xdr:colOff>
      <xdr:row>1</xdr:row>
      <xdr:rowOff>19050</xdr:rowOff>
    </xdr:from>
    <xdr:to>
      <xdr:col>11</xdr:col>
      <xdr:colOff>133350</xdr:colOff>
      <xdr:row>4</xdr:row>
      <xdr:rowOff>9525</xdr:rowOff>
    </xdr:to>
    <xdr:pic>
      <xdr:nvPicPr>
        <xdr:cNvPr id="4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720" t="23534" r="9596" b="26830"/>
        <a:stretch>
          <a:fillRect/>
        </a:stretch>
      </xdr:blipFill>
      <xdr:spPr bwMode="auto">
        <a:xfrm>
          <a:off x="12220575" y="209550"/>
          <a:ext cx="22002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9525</xdr:rowOff>
    </xdr:from>
    <xdr:to>
      <xdr:col>3</xdr:col>
      <xdr:colOff>219075</xdr:colOff>
      <xdr:row>7</xdr:row>
      <xdr:rowOff>0</xdr:rowOff>
    </xdr:to>
    <xdr:pic>
      <xdr:nvPicPr>
        <xdr:cNvPr id="2" name="Picture 1" descr="imagen apodaca nl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9525"/>
          <a:ext cx="1171575" cy="1371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38100</xdr:colOff>
      <xdr:row>1</xdr:row>
      <xdr:rowOff>95250</xdr:rowOff>
    </xdr:from>
    <xdr:to>
      <xdr:col>9</xdr:col>
      <xdr:colOff>38100</xdr:colOff>
      <xdr:row>5</xdr:row>
      <xdr:rowOff>19050</xdr:rowOff>
    </xdr:to>
    <xdr:pic>
      <xdr:nvPicPr>
        <xdr:cNvPr id="3" name="3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720" t="23534" r="9596" b="26830"/>
        <a:stretch>
          <a:fillRect/>
        </a:stretch>
      </xdr:blipFill>
      <xdr:spPr bwMode="auto">
        <a:xfrm>
          <a:off x="11125200" y="228600"/>
          <a:ext cx="29337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771525</xdr:colOff>
      <xdr:row>1</xdr:row>
      <xdr:rowOff>66675</xdr:rowOff>
    </xdr:from>
    <xdr:to>
      <xdr:col>11</xdr:col>
      <xdr:colOff>171450</xdr:colOff>
      <xdr:row>4</xdr:row>
      <xdr:rowOff>209550</xdr:rowOff>
    </xdr:to>
    <xdr:pic>
      <xdr:nvPicPr>
        <xdr:cNvPr id="4" name="1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720" t="23534" r="9596" b="26830"/>
        <a:stretch>
          <a:fillRect/>
        </a:stretch>
      </xdr:blipFill>
      <xdr:spPr bwMode="auto">
        <a:xfrm>
          <a:off x="11839575" y="200025"/>
          <a:ext cx="22002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0</xdr:rowOff>
    </xdr:from>
    <xdr:to>
      <xdr:col>3</xdr:col>
      <xdr:colOff>266700</xdr:colOff>
      <xdr:row>6</xdr:row>
      <xdr:rowOff>142875</xdr:rowOff>
    </xdr:to>
    <xdr:pic>
      <xdr:nvPicPr>
        <xdr:cNvPr id="2" name="Picture 1" descr="imagen apodaca nl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0"/>
          <a:ext cx="904875" cy="124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400050</xdr:colOff>
      <xdr:row>1</xdr:row>
      <xdr:rowOff>57150</xdr:rowOff>
    </xdr:from>
    <xdr:to>
      <xdr:col>14</xdr:col>
      <xdr:colOff>400050</xdr:colOff>
      <xdr:row>5</xdr:row>
      <xdr:rowOff>95250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720" t="23534" r="9596" b="26830"/>
        <a:stretch>
          <a:fillRect/>
        </a:stretch>
      </xdr:blipFill>
      <xdr:spPr bwMode="auto">
        <a:xfrm>
          <a:off x="12839700" y="209550"/>
          <a:ext cx="220027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847725</xdr:colOff>
      <xdr:row>1</xdr:row>
      <xdr:rowOff>38100</xdr:rowOff>
    </xdr:from>
    <xdr:to>
      <xdr:col>16</xdr:col>
      <xdr:colOff>66675</xdr:colOff>
      <xdr:row>4</xdr:row>
      <xdr:rowOff>180975</xdr:rowOff>
    </xdr:to>
    <xdr:pic>
      <xdr:nvPicPr>
        <xdr:cNvPr id="4" name="1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720" t="23534" r="9596" b="26830"/>
        <a:stretch>
          <a:fillRect/>
        </a:stretch>
      </xdr:blipFill>
      <xdr:spPr bwMode="auto">
        <a:xfrm>
          <a:off x="11182350" y="190500"/>
          <a:ext cx="19716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1</xdr:row>
      <xdr:rowOff>38100</xdr:rowOff>
    </xdr:from>
    <xdr:to>
      <xdr:col>2</xdr:col>
      <xdr:colOff>209550</xdr:colOff>
      <xdr:row>5</xdr:row>
      <xdr:rowOff>161925</xdr:rowOff>
    </xdr:to>
    <xdr:pic>
      <xdr:nvPicPr>
        <xdr:cNvPr id="2" name="Picture 1" descr="imagen apodaca nl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" y="228600"/>
          <a:ext cx="904875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381000</xdr:colOff>
      <xdr:row>1</xdr:row>
      <xdr:rowOff>104775</xdr:rowOff>
    </xdr:from>
    <xdr:to>
      <xdr:col>7</xdr:col>
      <xdr:colOff>381000</xdr:colOff>
      <xdr:row>5</xdr:row>
      <xdr:rowOff>95250</xdr:rowOff>
    </xdr:to>
    <xdr:pic>
      <xdr:nvPicPr>
        <xdr:cNvPr id="3" name="3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720" t="23534" r="9596" b="26830"/>
        <a:stretch>
          <a:fillRect/>
        </a:stretch>
      </xdr:blipFill>
      <xdr:spPr bwMode="auto">
        <a:xfrm>
          <a:off x="6562725" y="295275"/>
          <a:ext cx="247650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276225</xdr:colOff>
      <xdr:row>1</xdr:row>
      <xdr:rowOff>76200</xdr:rowOff>
    </xdr:from>
    <xdr:to>
      <xdr:col>9</xdr:col>
      <xdr:colOff>1228725</xdr:colOff>
      <xdr:row>5</xdr:row>
      <xdr:rowOff>66675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720" t="23534" r="9596" b="26830"/>
        <a:stretch>
          <a:fillRect/>
        </a:stretch>
      </xdr:blipFill>
      <xdr:spPr bwMode="auto">
        <a:xfrm>
          <a:off x="8324850" y="266700"/>
          <a:ext cx="228600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1</xdr:row>
      <xdr:rowOff>38100</xdr:rowOff>
    </xdr:from>
    <xdr:to>
      <xdr:col>2</xdr:col>
      <xdr:colOff>209550</xdr:colOff>
      <xdr:row>5</xdr:row>
      <xdr:rowOff>161925</xdr:rowOff>
    </xdr:to>
    <xdr:pic>
      <xdr:nvPicPr>
        <xdr:cNvPr id="2" name="Picture 1" descr="imagen apodaca nl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228600"/>
          <a:ext cx="904875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895350</xdr:colOff>
      <xdr:row>1</xdr:row>
      <xdr:rowOff>114300</xdr:rowOff>
    </xdr:from>
    <xdr:to>
      <xdr:col>7</xdr:col>
      <xdr:colOff>895350</xdr:colOff>
      <xdr:row>5</xdr:row>
      <xdr:rowOff>142875</xdr:rowOff>
    </xdr:to>
    <xdr:pic>
      <xdr:nvPicPr>
        <xdr:cNvPr id="3" name="5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720" t="23534" r="9596" b="26830"/>
        <a:stretch>
          <a:fillRect/>
        </a:stretch>
      </xdr:blipFill>
      <xdr:spPr bwMode="auto">
        <a:xfrm>
          <a:off x="9267825" y="304800"/>
          <a:ext cx="276225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114300</xdr:colOff>
      <xdr:row>1</xdr:row>
      <xdr:rowOff>76200</xdr:rowOff>
    </xdr:from>
    <xdr:to>
      <xdr:col>9</xdr:col>
      <xdr:colOff>1000125</xdr:colOff>
      <xdr:row>5</xdr:row>
      <xdr:rowOff>66675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720" t="23534" r="9596" b="26830"/>
        <a:stretch>
          <a:fillRect/>
        </a:stretch>
      </xdr:blipFill>
      <xdr:spPr bwMode="auto">
        <a:xfrm>
          <a:off x="9886950" y="266700"/>
          <a:ext cx="228600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2"/>
  <sheetViews>
    <sheetView topLeftCell="B1" workbookViewId="0">
      <selection activeCell="J8" sqref="J8"/>
    </sheetView>
  </sheetViews>
  <sheetFormatPr baseColWidth="10" defaultColWidth="0" defaultRowHeight="12" customHeight="1" zeroHeight="1" x14ac:dyDescent="0.2"/>
  <cols>
    <col min="1" max="1" width="1.7109375" style="5" customWidth="1"/>
    <col min="2" max="2" width="2.7109375" style="5" customWidth="1"/>
    <col min="3" max="3" width="11.42578125" style="5" customWidth="1"/>
    <col min="4" max="4" width="39.42578125" style="5" customWidth="1"/>
    <col min="5" max="6" width="14.7109375" style="5" bestFit="1" customWidth="1"/>
    <col min="7" max="7" width="4.140625" style="5" customWidth="1"/>
    <col min="8" max="8" width="11.42578125" style="5" customWidth="1"/>
    <col min="9" max="9" width="53.42578125" style="5" customWidth="1"/>
    <col min="10" max="11" width="15.7109375" style="5" customWidth="1"/>
    <col min="12" max="12" width="2.140625" style="5" customWidth="1"/>
    <col min="13" max="13" width="3" style="5" customWidth="1"/>
    <col min="14" max="16384" width="11.42578125" style="5" hidden="1"/>
  </cols>
  <sheetData>
    <row r="1" spans="2:13" x14ac:dyDescent="0.2">
      <c r="B1" s="1"/>
      <c r="C1" s="2"/>
      <c r="D1" s="1"/>
      <c r="E1" s="3"/>
      <c r="F1" s="3"/>
      <c r="G1" s="4"/>
      <c r="H1" s="3"/>
      <c r="I1" s="3"/>
      <c r="J1" s="3"/>
      <c r="K1" s="1"/>
      <c r="L1" s="1"/>
      <c r="M1" s="1"/>
    </row>
    <row r="2" spans="2:13" ht="15.75" x14ac:dyDescent="0.25">
      <c r="B2" s="6"/>
      <c r="C2" s="7"/>
      <c r="D2" s="447" t="s">
        <v>0</v>
      </c>
      <c r="E2" s="447"/>
      <c r="F2" s="447"/>
      <c r="G2" s="447"/>
      <c r="H2" s="447"/>
      <c r="I2" s="447"/>
      <c r="J2" s="447"/>
      <c r="K2" s="7"/>
      <c r="L2" s="7"/>
      <c r="M2" s="1"/>
    </row>
    <row r="3" spans="2:13" ht="15.75" x14ac:dyDescent="0.25">
      <c r="B3" s="6"/>
      <c r="C3" s="7"/>
      <c r="D3" s="447" t="s">
        <v>1</v>
      </c>
      <c r="E3" s="447"/>
      <c r="F3" s="447"/>
      <c r="G3" s="447"/>
      <c r="H3" s="447"/>
      <c r="I3" s="447"/>
      <c r="J3" s="447"/>
      <c r="K3" s="7"/>
      <c r="L3" s="7"/>
      <c r="M3" s="1"/>
    </row>
    <row r="4" spans="2:13" ht="15.75" x14ac:dyDescent="0.25">
      <c r="B4" s="6"/>
      <c r="C4" s="7"/>
      <c r="D4" s="447" t="s">
        <v>2</v>
      </c>
      <c r="E4" s="447"/>
      <c r="F4" s="447"/>
      <c r="G4" s="447"/>
      <c r="H4" s="447"/>
      <c r="I4" s="447"/>
      <c r="J4" s="447"/>
      <c r="K4" s="7"/>
      <c r="L4" s="7"/>
      <c r="M4" s="1"/>
    </row>
    <row r="5" spans="2:13" ht="15.75" x14ac:dyDescent="0.2">
      <c r="B5" s="6"/>
      <c r="C5" s="8"/>
      <c r="D5" s="448" t="s">
        <v>3</v>
      </c>
      <c r="E5" s="448"/>
      <c r="F5" s="448"/>
      <c r="G5" s="448"/>
      <c r="H5" s="448"/>
      <c r="I5" s="448"/>
      <c r="J5" s="448"/>
      <c r="K5" s="8"/>
      <c r="L5" s="8"/>
      <c r="M5" s="1"/>
    </row>
    <row r="6" spans="2:13" x14ac:dyDescent="0.2">
      <c r="B6" s="9"/>
      <c r="C6" s="10"/>
      <c r="D6" s="449"/>
      <c r="E6" s="449"/>
      <c r="F6" s="449"/>
      <c r="G6" s="449"/>
      <c r="H6" s="449"/>
      <c r="I6" s="449"/>
      <c r="J6" s="449"/>
      <c r="K6" s="11"/>
      <c r="L6" s="1"/>
      <c r="M6" s="1"/>
    </row>
    <row r="7" spans="2:13" x14ac:dyDescent="0.2">
      <c r="B7" s="8"/>
      <c r="C7" s="8"/>
      <c r="D7" s="8"/>
      <c r="E7" s="8"/>
      <c r="F7" s="8"/>
      <c r="G7" s="12"/>
      <c r="H7" s="8"/>
      <c r="I7" s="8"/>
      <c r="J7" s="8"/>
      <c r="K7" s="8"/>
      <c r="L7" s="6"/>
      <c r="M7" s="1"/>
    </row>
    <row r="8" spans="2:13" x14ac:dyDescent="0.2">
      <c r="B8" s="8"/>
      <c r="C8" s="8"/>
      <c r="D8" s="8"/>
      <c r="E8" s="8"/>
      <c r="F8" s="8"/>
      <c r="G8" s="12"/>
      <c r="H8" s="8"/>
      <c r="I8" s="8"/>
      <c r="J8" s="8"/>
      <c r="K8" s="8"/>
      <c r="L8" s="1"/>
      <c r="M8" s="1"/>
    </row>
    <row r="9" spans="2:13" x14ac:dyDescent="0.2">
      <c r="B9" s="441"/>
      <c r="C9" s="443" t="s">
        <v>4</v>
      </c>
      <c r="D9" s="443"/>
      <c r="E9" s="13" t="s">
        <v>5</v>
      </c>
      <c r="F9" s="13"/>
      <c r="G9" s="445"/>
      <c r="H9" s="443" t="s">
        <v>4</v>
      </c>
      <c r="I9" s="443"/>
      <c r="J9" s="13" t="s">
        <v>5</v>
      </c>
      <c r="K9" s="13"/>
      <c r="L9" s="14"/>
      <c r="M9" s="1"/>
    </row>
    <row r="10" spans="2:13" x14ac:dyDescent="0.2">
      <c r="B10" s="442"/>
      <c r="C10" s="444"/>
      <c r="D10" s="444"/>
      <c r="E10" s="15">
        <v>2017</v>
      </c>
      <c r="F10" s="15">
        <v>2016</v>
      </c>
      <c r="G10" s="446"/>
      <c r="H10" s="444"/>
      <c r="I10" s="444"/>
      <c r="J10" s="15">
        <v>2017</v>
      </c>
      <c r="K10" s="15">
        <v>2016</v>
      </c>
      <c r="L10" s="16"/>
      <c r="M10" s="1"/>
    </row>
    <row r="11" spans="2:13" x14ac:dyDescent="0.2">
      <c r="B11" s="17"/>
      <c r="C11" s="8"/>
      <c r="D11" s="8"/>
      <c r="E11" s="8"/>
      <c r="F11" s="8"/>
      <c r="G11" s="12"/>
      <c r="H11" s="8"/>
      <c r="I11" s="8"/>
      <c r="J11" s="8"/>
      <c r="K11" s="8"/>
      <c r="L11" s="18"/>
      <c r="M11" s="1"/>
    </row>
    <row r="12" spans="2:13" x14ac:dyDescent="0.2">
      <c r="B12" s="17"/>
      <c r="C12" s="8"/>
      <c r="D12" s="8"/>
      <c r="E12" s="8"/>
      <c r="F12" s="8"/>
      <c r="G12" s="12"/>
      <c r="H12" s="8"/>
      <c r="I12" s="8"/>
      <c r="J12" s="8"/>
      <c r="K12" s="8"/>
      <c r="L12" s="18"/>
      <c r="M12" s="1"/>
    </row>
    <row r="13" spans="2:13" x14ac:dyDescent="0.2">
      <c r="B13" s="19"/>
      <c r="C13" s="440" t="s">
        <v>6</v>
      </c>
      <c r="D13" s="440"/>
      <c r="E13" s="20"/>
      <c r="F13" s="21"/>
      <c r="G13" s="22"/>
      <c r="H13" s="440" t="s">
        <v>7</v>
      </c>
      <c r="I13" s="440"/>
      <c r="J13" s="23"/>
      <c r="K13" s="23"/>
      <c r="L13" s="18"/>
      <c r="M13" s="1"/>
    </row>
    <row r="14" spans="2:13" x14ac:dyDescent="0.2">
      <c r="B14" s="19"/>
      <c r="C14" s="24"/>
      <c r="D14" s="23"/>
      <c r="E14" s="25"/>
      <c r="F14" s="25"/>
      <c r="G14" s="22"/>
      <c r="H14" s="24"/>
      <c r="I14" s="23"/>
      <c r="J14" s="26"/>
      <c r="K14" s="26"/>
      <c r="L14" s="18"/>
      <c r="M14" s="1"/>
    </row>
    <row r="15" spans="2:13" x14ac:dyDescent="0.2">
      <c r="B15" s="19"/>
      <c r="C15" s="434" t="s">
        <v>8</v>
      </c>
      <c r="D15" s="434"/>
      <c r="E15" s="25"/>
      <c r="F15" s="25"/>
      <c r="G15" s="22"/>
      <c r="H15" s="434" t="s">
        <v>9</v>
      </c>
      <c r="I15" s="434"/>
      <c r="J15" s="25"/>
      <c r="K15" s="25"/>
      <c r="L15" s="18"/>
      <c r="M15" s="1"/>
    </row>
    <row r="16" spans="2:13" x14ac:dyDescent="0.2">
      <c r="B16" s="19"/>
      <c r="C16" s="27"/>
      <c r="D16" s="28"/>
      <c r="E16" s="25"/>
      <c r="F16" s="25"/>
      <c r="G16" s="22"/>
      <c r="H16" s="27"/>
      <c r="I16" s="28"/>
      <c r="J16" s="25"/>
      <c r="K16" s="25"/>
      <c r="L16" s="18"/>
      <c r="M16" s="1"/>
    </row>
    <row r="17" spans="2:13" x14ac:dyDescent="0.2">
      <c r="B17" s="19"/>
      <c r="C17" s="439" t="s">
        <v>10</v>
      </c>
      <c r="D17" s="439"/>
      <c r="E17" s="30">
        <v>698070340.28000009</v>
      </c>
      <c r="F17" s="30">
        <v>395616307.93000007</v>
      </c>
      <c r="G17" s="22"/>
      <c r="H17" s="439" t="s">
        <v>11</v>
      </c>
      <c r="I17" s="439"/>
      <c r="J17" s="29">
        <v>207979361.13</v>
      </c>
      <c r="K17" s="30">
        <v>192951456.88999999</v>
      </c>
      <c r="L17" s="18"/>
      <c r="M17" s="1"/>
    </row>
    <row r="18" spans="2:13" x14ac:dyDescent="0.2">
      <c r="B18" s="19"/>
      <c r="C18" s="439" t="s">
        <v>12</v>
      </c>
      <c r="D18" s="439"/>
      <c r="E18" s="30">
        <v>1200210.1200000001</v>
      </c>
      <c r="F18" s="30">
        <v>438881.65</v>
      </c>
      <c r="G18" s="22"/>
      <c r="H18" s="439" t="s">
        <v>13</v>
      </c>
      <c r="I18" s="439"/>
      <c r="J18" s="30">
        <v>0</v>
      </c>
      <c r="K18" s="30">
        <v>0</v>
      </c>
      <c r="L18" s="18"/>
      <c r="M18" s="1"/>
    </row>
    <row r="19" spans="2:13" x14ac:dyDescent="0.2">
      <c r="B19" s="19"/>
      <c r="C19" s="439" t="s">
        <v>14</v>
      </c>
      <c r="D19" s="439"/>
      <c r="E19" s="30">
        <v>445522.97</v>
      </c>
      <c r="F19" s="30">
        <v>8073161.5</v>
      </c>
      <c r="G19" s="22"/>
      <c r="H19" s="439" t="s">
        <v>15</v>
      </c>
      <c r="I19" s="439"/>
      <c r="J19" s="29">
        <v>26144869.559999999</v>
      </c>
      <c r="K19" s="30">
        <v>25352869.559999999</v>
      </c>
      <c r="L19" s="18"/>
      <c r="M19" s="1"/>
    </row>
    <row r="20" spans="2:13" x14ac:dyDescent="0.2">
      <c r="B20" s="19"/>
      <c r="C20" s="439" t="s">
        <v>16</v>
      </c>
      <c r="D20" s="439"/>
      <c r="E20" s="30">
        <v>0</v>
      </c>
      <c r="F20" s="30">
        <v>0</v>
      </c>
      <c r="G20" s="22"/>
      <c r="H20" s="439" t="s">
        <v>17</v>
      </c>
      <c r="I20" s="439"/>
      <c r="J20" s="30">
        <v>0</v>
      </c>
      <c r="K20" s="30">
        <v>0</v>
      </c>
      <c r="L20" s="18"/>
      <c r="M20" s="1"/>
    </row>
    <row r="21" spans="2:13" x14ac:dyDescent="0.2">
      <c r="B21" s="19"/>
      <c r="C21" s="439" t="s">
        <v>18</v>
      </c>
      <c r="D21" s="439"/>
      <c r="E21" s="30">
        <v>21177.279999999999</v>
      </c>
      <c r="F21" s="30">
        <v>382879.96</v>
      </c>
      <c r="G21" s="22"/>
      <c r="H21" s="439" t="s">
        <v>19</v>
      </c>
      <c r="I21" s="439"/>
      <c r="J21" s="30">
        <v>0</v>
      </c>
      <c r="K21" s="30">
        <v>0</v>
      </c>
      <c r="L21" s="18"/>
      <c r="M21" s="1"/>
    </row>
    <row r="22" spans="2:13" x14ac:dyDescent="0.2">
      <c r="B22" s="19"/>
      <c r="C22" s="439" t="s">
        <v>20</v>
      </c>
      <c r="D22" s="439"/>
      <c r="E22" s="30">
        <v>0</v>
      </c>
      <c r="F22" s="30">
        <v>0</v>
      </c>
      <c r="G22" s="22"/>
      <c r="H22" s="439" t="s">
        <v>21</v>
      </c>
      <c r="I22" s="439"/>
      <c r="J22" s="30">
        <v>0</v>
      </c>
      <c r="K22" s="30">
        <v>0</v>
      </c>
      <c r="L22" s="18"/>
      <c r="M22" s="1"/>
    </row>
    <row r="23" spans="2:13" x14ac:dyDescent="0.2">
      <c r="B23" s="19"/>
      <c r="C23" s="439" t="s">
        <v>22</v>
      </c>
      <c r="D23" s="439"/>
      <c r="E23" s="30">
        <v>0</v>
      </c>
      <c r="F23" s="30">
        <v>0</v>
      </c>
      <c r="G23" s="22"/>
      <c r="H23" s="439" t="s">
        <v>23</v>
      </c>
      <c r="I23" s="439"/>
      <c r="J23" s="30">
        <v>0</v>
      </c>
      <c r="K23" s="30">
        <v>0</v>
      </c>
      <c r="L23" s="18"/>
      <c r="M23" s="1"/>
    </row>
    <row r="24" spans="2:13" x14ac:dyDescent="0.2">
      <c r="B24" s="19"/>
      <c r="C24" s="31"/>
      <c r="D24" s="32"/>
      <c r="E24" s="33"/>
      <c r="F24" s="34"/>
      <c r="G24" s="22"/>
      <c r="H24" s="439" t="s">
        <v>24</v>
      </c>
      <c r="I24" s="439"/>
      <c r="J24" s="30">
        <v>0</v>
      </c>
      <c r="K24" s="30">
        <v>0</v>
      </c>
      <c r="L24" s="18"/>
      <c r="M24" s="1"/>
    </row>
    <row r="25" spans="2:13" x14ac:dyDescent="0.2">
      <c r="B25" s="35"/>
      <c r="C25" s="434" t="s">
        <v>25</v>
      </c>
      <c r="D25" s="434"/>
      <c r="E25" s="36">
        <f>SUM(E17:E24)</f>
        <v>699737250.6500001</v>
      </c>
      <c r="F25" s="36">
        <f>SUM(F17:F24)</f>
        <v>404511231.04000002</v>
      </c>
      <c r="G25" s="37"/>
      <c r="H25" s="24"/>
      <c r="I25" s="23"/>
      <c r="J25" s="38"/>
      <c r="K25" s="38"/>
      <c r="L25" s="18"/>
      <c r="M25" s="1"/>
    </row>
    <row r="26" spans="2:13" x14ac:dyDescent="0.2">
      <c r="B26" s="35"/>
      <c r="C26" s="24"/>
      <c r="D26" s="39"/>
      <c r="E26" s="38"/>
      <c r="F26" s="38"/>
      <c r="G26" s="37"/>
      <c r="H26" s="434" t="s">
        <v>26</v>
      </c>
      <c r="I26" s="434"/>
      <c r="J26" s="36">
        <f>SUM(J17:J25)</f>
        <v>234124230.69</v>
      </c>
      <c r="K26" s="36">
        <f>SUM(K17:K25)</f>
        <v>218304326.44999999</v>
      </c>
      <c r="L26" s="18"/>
      <c r="M26" s="1"/>
    </row>
    <row r="27" spans="2:13" x14ac:dyDescent="0.2">
      <c r="B27" s="19"/>
      <c r="C27" s="31"/>
      <c r="D27" s="31"/>
      <c r="E27" s="34"/>
      <c r="F27" s="34"/>
      <c r="G27" s="22"/>
      <c r="H27" s="40"/>
      <c r="I27" s="32"/>
      <c r="J27" s="34"/>
      <c r="K27" s="34"/>
      <c r="L27" s="18"/>
      <c r="M27" s="1"/>
    </row>
    <row r="28" spans="2:13" x14ac:dyDescent="0.2">
      <c r="B28" s="19"/>
      <c r="C28" s="434" t="s">
        <v>27</v>
      </c>
      <c r="D28" s="434"/>
      <c r="E28" s="41"/>
      <c r="F28" s="41"/>
      <c r="G28" s="22"/>
      <c r="H28" s="434" t="s">
        <v>28</v>
      </c>
      <c r="I28" s="434"/>
      <c r="J28" s="41"/>
      <c r="K28" s="41"/>
      <c r="L28" s="18"/>
      <c r="M28" s="1"/>
    </row>
    <row r="29" spans="2:13" x14ac:dyDescent="0.2">
      <c r="B29" s="19"/>
      <c r="C29" s="31"/>
      <c r="D29" s="31"/>
      <c r="E29" s="34"/>
      <c r="F29" s="34"/>
      <c r="G29" s="22"/>
      <c r="H29" s="31"/>
      <c r="I29" s="32"/>
      <c r="J29" s="34"/>
      <c r="K29" s="34"/>
      <c r="L29" s="18"/>
      <c r="M29" s="1"/>
    </row>
    <row r="30" spans="2:13" x14ac:dyDescent="0.2">
      <c r="B30" s="19"/>
      <c r="C30" s="439" t="s">
        <v>29</v>
      </c>
      <c r="D30" s="439"/>
      <c r="E30" s="30">
        <v>0</v>
      </c>
      <c r="F30" s="30">
        <v>0</v>
      </c>
      <c r="G30" s="22"/>
      <c r="H30" s="439" t="s">
        <v>30</v>
      </c>
      <c r="I30" s="439"/>
      <c r="J30" s="30">
        <v>0</v>
      </c>
      <c r="K30" s="30">
        <v>0</v>
      </c>
      <c r="L30" s="18"/>
      <c r="M30" s="1"/>
    </row>
    <row r="31" spans="2:13" x14ac:dyDescent="0.2">
      <c r="B31" s="19"/>
      <c r="C31" s="439" t="s">
        <v>31</v>
      </c>
      <c r="D31" s="439"/>
      <c r="E31" s="30">
        <v>0</v>
      </c>
      <c r="F31" s="30">
        <v>0</v>
      </c>
      <c r="G31" s="22"/>
      <c r="H31" s="439" t="s">
        <v>32</v>
      </c>
      <c r="I31" s="439"/>
      <c r="J31" s="30">
        <v>0</v>
      </c>
      <c r="K31" s="30">
        <v>0</v>
      </c>
      <c r="L31" s="18"/>
      <c r="M31" s="1"/>
    </row>
    <row r="32" spans="2:13" x14ac:dyDescent="0.2">
      <c r="B32" s="19"/>
      <c r="C32" s="439" t="s">
        <v>33</v>
      </c>
      <c r="D32" s="439"/>
      <c r="E32" s="30">
        <v>5789268997.5500002</v>
      </c>
      <c r="F32" s="30">
        <v>6430384970.79</v>
      </c>
      <c r="G32" s="22"/>
      <c r="H32" s="439" t="s">
        <v>34</v>
      </c>
      <c r="I32" s="439"/>
      <c r="J32" s="29">
        <v>89210246.840000004</v>
      </c>
      <c r="K32" s="30">
        <v>115751116.40000001</v>
      </c>
      <c r="L32" s="18"/>
      <c r="M32" s="1"/>
    </row>
    <row r="33" spans="2:13" x14ac:dyDescent="0.2">
      <c r="B33" s="19"/>
      <c r="C33" s="439" t="s">
        <v>35</v>
      </c>
      <c r="D33" s="439"/>
      <c r="E33" s="29">
        <v>158034635.31999996</v>
      </c>
      <c r="F33" s="30">
        <v>138789062.17000002</v>
      </c>
      <c r="G33" s="22"/>
      <c r="H33" s="439" t="s">
        <v>36</v>
      </c>
      <c r="I33" s="439"/>
      <c r="J33" s="30">
        <v>0</v>
      </c>
      <c r="K33" s="30">
        <v>0</v>
      </c>
      <c r="L33" s="18"/>
      <c r="M33" s="1"/>
    </row>
    <row r="34" spans="2:13" x14ac:dyDescent="0.2">
      <c r="B34" s="19"/>
      <c r="C34" s="439" t="s">
        <v>37</v>
      </c>
      <c r="D34" s="439"/>
      <c r="E34" s="30">
        <v>5568000</v>
      </c>
      <c r="F34" s="30">
        <v>0</v>
      </c>
      <c r="G34" s="22"/>
      <c r="H34" s="439" t="s">
        <v>38</v>
      </c>
      <c r="I34" s="439"/>
      <c r="J34" s="30">
        <v>0</v>
      </c>
      <c r="K34" s="30">
        <v>0</v>
      </c>
      <c r="L34" s="18"/>
      <c r="M34" s="1"/>
    </row>
    <row r="35" spans="2:13" x14ac:dyDescent="0.2">
      <c r="B35" s="19"/>
      <c r="C35" s="439" t="s">
        <v>39</v>
      </c>
      <c r="D35" s="439"/>
      <c r="E35" s="29">
        <v>-303411935.37</v>
      </c>
      <c r="F35" s="30">
        <v>-269344836.87</v>
      </c>
      <c r="G35" s="22"/>
      <c r="H35" s="439" t="s">
        <v>40</v>
      </c>
      <c r="I35" s="439"/>
      <c r="J35" s="29">
        <v>23970900</v>
      </c>
      <c r="K35" s="30">
        <v>9108075</v>
      </c>
      <c r="L35" s="18"/>
      <c r="M35" s="1"/>
    </row>
    <row r="36" spans="2:13" x14ac:dyDescent="0.2">
      <c r="B36" s="19"/>
      <c r="C36" s="439" t="s">
        <v>41</v>
      </c>
      <c r="D36" s="439"/>
      <c r="E36" s="30">
        <v>0</v>
      </c>
      <c r="F36" s="30">
        <v>0</v>
      </c>
      <c r="G36" s="22"/>
      <c r="H36" s="31"/>
      <c r="I36" s="42"/>
      <c r="J36" s="34"/>
      <c r="K36" s="34"/>
      <c r="L36" s="18"/>
      <c r="M36" s="1"/>
    </row>
    <row r="37" spans="2:13" x14ac:dyDescent="0.2">
      <c r="B37" s="19"/>
      <c r="C37" s="439" t="s">
        <v>42</v>
      </c>
      <c r="D37" s="439"/>
      <c r="E37" s="30">
        <v>0</v>
      </c>
      <c r="F37" s="30">
        <v>0</v>
      </c>
      <c r="G37" s="22"/>
      <c r="H37" s="434" t="s">
        <v>43</v>
      </c>
      <c r="I37" s="434"/>
      <c r="J37" s="36">
        <f>SUM(J30:J36)</f>
        <v>113181146.84</v>
      </c>
      <c r="K37" s="36">
        <f>SUM(K30:K36)</f>
        <v>124859191.40000001</v>
      </c>
      <c r="L37" s="18"/>
      <c r="M37" s="1"/>
    </row>
    <row r="38" spans="2:13" x14ac:dyDescent="0.2">
      <c r="B38" s="19"/>
      <c r="C38" s="439" t="s">
        <v>44</v>
      </c>
      <c r="D38" s="439"/>
      <c r="E38" s="30">
        <v>0</v>
      </c>
      <c r="F38" s="30">
        <v>0</v>
      </c>
      <c r="G38" s="22"/>
      <c r="H38" s="24"/>
      <c r="I38" s="39"/>
      <c r="J38" s="38"/>
      <c r="K38" s="38"/>
      <c r="L38" s="18"/>
      <c r="M38" s="1"/>
    </row>
    <row r="39" spans="2:13" x14ac:dyDescent="0.2">
      <c r="B39" s="19"/>
      <c r="C39" s="31"/>
      <c r="D39" s="32"/>
      <c r="E39" s="34"/>
      <c r="F39" s="34"/>
      <c r="G39" s="22"/>
      <c r="H39" s="434" t="s">
        <v>45</v>
      </c>
      <c r="I39" s="434"/>
      <c r="J39" s="36">
        <f>+J37+J26</f>
        <v>347305377.52999997</v>
      </c>
      <c r="K39" s="36">
        <f>K26+K37</f>
        <v>343163517.85000002</v>
      </c>
      <c r="L39" s="18"/>
      <c r="M39" s="1"/>
    </row>
    <row r="40" spans="2:13" x14ac:dyDescent="0.2">
      <c r="B40" s="35"/>
      <c r="C40" s="434" t="s">
        <v>46</v>
      </c>
      <c r="D40" s="434"/>
      <c r="E40" s="36">
        <f>SUM(E30:E39)</f>
        <v>5649459697.5</v>
      </c>
      <c r="F40" s="36">
        <f>SUM(F30:F39)</f>
        <v>6299829196.0900002</v>
      </c>
      <c r="G40" s="37"/>
      <c r="H40" s="24"/>
      <c r="I40" s="43"/>
      <c r="J40" s="38"/>
      <c r="K40" s="38"/>
      <c r="L40" s="18"/>
      <c r="M40" s="1"/>
    </row>
    <row r="41" spans="2:13" x14ac:dyDescent="0.2">
      <c r="B41" s="19"/>
      <c r="C41" s="31"/>
      <c r="D41" s="24"/>
      <c r="E41" s="34"/>
      <c r="F41" s="34"/>
      <c r="G41" s="22"/>
      <c r="H41" s="440" t="s">
        <v>47</v>
      </c>
      <c r="I41" s="440"/>
      <c r="J41" s="34"/>
      <c r="K41" s="34"/>
      <c r="L41" s="18"/>
      <c r="M41" s="1"/>
    </row>
    <row r="42" spans="2:13" x14ac:dyDescent="0.2">
      <c r="B42" s="19"/>
      <c r="C42" s="434" t="s">
        <v>48</v>
      </c>
      <c r="D42" s="434"/>
      <c r="E42" s="36">
        <f>+E40+E25</f>
        <v>6349196948.1499996</v>
      </c>
      <c r="F42" s="36">
        <f>F25+F40</f>
        <v>6704340427.1300001</v>
      </c>
      <c r="G42" s="22"/>
      <c r="H42" s="24"/>
      <c r="I42" s="44"/>
      <c r="J42" s="34"/>
      <c r="K42" s="34"/>
      <c r="L42" s="18"/>
      <c r="M42" s="1"/>
    </row>
    <row r="43" spans="2:13" x14ac:dyDescent="0.2">
      <c r="B43" s="19"/>
      <c r="C43" s="31"/>
      <c r="D43" s="31"/>
      <c r="E43" s="34"/>
      <c r="F43" s="34"/>
      <c r="G43" s="22"/>
      <c r="H43" s="434" t="s">
        <v>49</v>
      </c>
      <c r="I43" s="434"/>
      <c r="J43" s="36">
        <f>SUM(J45:J47)</f>
        <v>0</v>
      </c>
      <c r="K43" s="36">
        <f>SUM(K45:K47)</f>
        <v>0</v>
      </c>
      <c r="L43" s="18"/>
      <c r="M43" s="1"/>
    </row>
    <row r="44" spans="2:13" x14ac:dyDescent="0.2">
      <c r="B44" s="19"/>
      <c r="C44" s="31"/>
      <c r="D44" s="31"/>
      <c r="E44" s="34"/>
      <c r="F44" s="34"/>
      <c r="G44" s="22"/>
      <c r="H44" s="31"/>
      <c r="I44" s="21"/>
      <c r="J44" s="34"/>
      <c r="K44" s="34"/>
      <c r="L44" s="18"/>
      <c r="M44" s="1"/>
    </row>
    <row r="45" spans="2:13" x14ac:dyDescent="0.2">
      <c r="B45" s="19"/>
      <c r="C45" s="31"/>
      <c r="D45" s="31"/>
      <c r="E45" s="34"/>
      <c r="F45" s="34"/>
      <c r="G45" s="22"/>
      <c r="H45" s="439" t="s">
        <v>50</v>
      </c>
      <c r="I45" s="439"/>
      <c r="J45" s="30">
        <v>0</v>
      </c>
      <c r="K45" s="30">
        <v>0</v>
      </c>
      <c r="L45" s="18"/>
      <c r="M45" s="1"/>
    </row>
    <row r="46" spans="2:13" x14ac:dyDescent="0.2">
      <c r="B46" s="19"/>
      <c r="C46" s="31"/>
      <c r="D46" s="45"/>
      <c r="E46" s="46"/>
      <c r="F46" s="34"/>
      <c r="G46" s="22"/>
      <c r="H46" s="439" t="s">
        <v>51</v>
      </c>
      <c r="I46" s="439"/>
      <c r="J46" s="30">
        <v>0</v>
      </c>
      <c r="K46" s="30">
        <v>0</v>
      </c>
      <c r="L46" s="18"/>
      <c r="M46" s="1"/>
    </row>
    <row r="47" spans="2:13" x14ac:dyDescent="0.2">
      <c r="B47" s="19"/>
      <c r="C47" s="31"/>
      <c r="D47" s="45"/>
      <c r="E47" s="47"/>
      <c r="F47" s="34"/>
      <c r="G47" s="22"/>
      <c r="H47" s="439" t="s">
        <v>52</v>
      </c>
      <c r="I47" s="439"/>
      <c r="J47" s="30">
        <v>0</v>
      </c>
      <c r="K47" s="30">
        <v>0</v>
      </c>
      <c r="L47" s="18"/>
      <c r="M47" s="1"/>
    </row>
    <row r="48" spans="2:13" x14ac:dyDescent="0.2">
      <c r="B48" s="19"/>
      <c r="C48" s="31"/>
      <c r="D48" s="45"/>
      <c r="E48" s="47"/>
      <c r="F48" s="34"/>
      <c r="G48" s="22"/>
      <c r="H48" s="31"/>
      <c r="I48" s="21"/>
      <c r="J48" s="34"/>
      <c r="K48" s="34"/>
      <c r="L48" s="18"/>
      <c r="M48" s="1"/>
    </row>
    <row r="49" spans="2:13" x14ac:dyDescent="0.2">
      <c r="B49" s="19"/>
      <c r="C49" s="31"/>
      <c r="D49" s="45"/>
      <c r="E49" s="47"/>
      <c r="F49" s="34"/>
      <c r="G49" s="22"/>
      <c r="H49" s="434" t="s">
        <v>53</v>
      </c>
      <c r="I49" s="434"/>
      <c r="J49" s="36">
        <f>SUM(J51:J55)</f>
        <v>6001891570.6200008</v>
      </c>
      <c r="K49" s="36">
        <f>SUM(K51:K55)</f>
        <v>6361176909.2800007</v>
      </c>
      <c r="L49" s="18"/>
      <c r="M49" s="1"/>
    </row>
    <row r="50" spans="2:13" x14ac:dyDescent="0.2">
      <c r="B50" s="19"/>
      <c r="C50" s="31"/>
      <c r="D50" s="45"/>
      <c r="E50" s="47"/>
      <c r="F50" s="34"/>
      <c r="G50" s="22"/>
      <c r="H50" s="24"/>
      <c r="I50" s="21"/>
      <c r="J50" s="48"/>
      <c r="K50" s="48"/>
      <c r="L50" s="18"/>
      <c r="M50" s="1"/>
    </row>
    <row r="51" spans="2:13" x14ac:dyDescent="0.2">
      <c r="B51" s="19"/>
      <c r="C51" s="31"/>
      <c r="D51" s="45"/>
      <c r="E51" s="47"/>
      <c r="F51" s="34"/>
      <c r="G51" s="22"/>
      <c r="H51" s="439" t="s">
        <v>54</v>
      </c>
      <c r="I51" s="439"/>
      <c r="J51" s="30">
        <v>381589686.72000003</v>
      </c>
      <c r="K51" s="30">
        <v>316953619.08999997</v>
      </c>
      <c r="L51" s="18"/>
      <c r="M51" s="1"/>
    </row>
    <row r="52" spans="2:13" x14ac:dyDescent="0.2">
      <c r="B52" s="19"/>
      <c r="C52" s="31"/>
      <c r="D52" s="45"/>
      <c r="E52" s="47"/>
      <c r="F52" s="34"/>
      <c r="G52" s="22"/>
      <c r="H52" s="439" t="s">
        <v>55</v>
      </c>
      <c r="I52" s="439"/>
      <c r="J52" s="30">
        <v>5648606897.3800001</v>
      </c>
      <c r="K52" s="30">
        <v>6056711146.4300003</v>
      </c>
      <c r="L52" s="18"/>
      <c r="M52" s="1"/>
    </row>
    <row r="53" spans="2:13" x14ac:dyDescent="0.2">
      <c r="B53" s="19"/>
      <c r="C53" s="31"/>
      <c r="D53" s="45"/>
      <c r="E53" s="47"/>
      <c r="F53" s="34"/>
      <c r="G53" s="22"/>
      <c r="H53" s="439" t="s">
        <v>56</v>
      </c>
      <c r="I53" s="439"/>
      <c r="J53" s="30">
        <v>0</v>
      </c>
      <c r="K53" s="30">
        <v>0</v>
      </c>
      <c r="L53" s="18"/>
      <c r="M53" s="1"/>
    </row>
    <row r="54" spans="2:13" x14ac:dyDescent="0.2">
      <c r="B54" s="19"/>
      <c r="C54" s="31"/>
      <c r="D54" s="31"/>
      <c r="E54" s="34"/>
      <c r="F54" s="34"/>
      <c r="G54" s="22"/>
      <c r="H54" s="439" t="s">
        <v>57</v>
      </c>
      <c r="I54" s="439"/>
      <c r="J54" s="30">
        <v>0</v>
      </c>
      <c r="K54" s="30">
        <v>0</v>
      </c>
      <c r="L54" s="18"/>
      <c r="M54" s="1"/>
    </row>
    <row r="55" spans="2:13" x14ac:dyDescent="0.2">
      <c r="B55" s="19"/>
      <c r="C55" s="31"/>
      <c r="D55" s="31"/>
      <c r="E55" s="34"/>
      <c r="F55" s="34"/>
      <c r="G55" s="22"/>
      <c r="H55" s="439" t="s">
        <v>58</v>
      </c>
      <c r="I55" s="439"/>
      <c r="J55" s="30">
        <v>-28305013.48</v>
      </c>
      <c r="K55" s="30">
        <v>-12487856.24</v>
      </c>
      <c r="L55" s="18"/>
      <c r="M55" s="1"/>
    </row>
    <row r="56" spans="2:13" x14ac:dyDescent="0.2">
      <c r="B56" s="19"/>
      <c r="C56" s="31"/>
      <c r="D56" s="31"/>
      <c r="E56" s="34"/>
      <c r="F56" s="34"/>
      <c r="G56" s="22"/>
      <c r="H56" s="31"/>
      <c r="I56" s="21"/>
      <c r="J56" s="34"/>
      <c r="K56" s="34"/>
      <c r="L56" s="18"/>
      <c r="M56" s="1"/>
    </row>
    <row r="57" spans="2:13" x14ac:dyDescent="0.2">
      <c r="B57" s="19"/>
      <c r="C57" s="31"/>
      <c r="D57" s="31"/>
      <c r="E57" s="34"/>
      <c r="F57" s="34"/>
      <c r="G57" s="22"/>
      <c r="H57" s="434" t="s">
        <v>59</v>
      </c>
      <c r="I57" s="434"/>
      <c r="J57" s="36">
        <f>SUM(J59:J60)</f>
        <v>0</v>
      </c>
      <c r="K57" s="36">
        <f>SUM(K59:K60)</f>
        <v>0</v>
      </c>
      <c r="L57" s="18"/>
      <c r="M57" s="1"/>
    </row>
    <row r="58" spans="2:13" x14ac:dyDescent="0.2">
      <c r="B58" s="19"/>
      <c r="C58" s="31"/>
      <c r="D58" s="31"/>
      <c r="E58" s="34"/>
      <c r="F58" s="34"/>
      <c r="G58" s="22"/>
      <c r="H58" s="31"/>
      <c r="I58" s="21"/>
      <c r="J58" s="34"/>
      <c r="K58" s="34"/>
      <c r="L58" s="18"/>
      <c r="M58" s="1"/>
    </row>
    <row r="59" spans="2:13" x14ac:dyDescent="0.2">
      <c r="B59" s="19"/>
      <c r="C59" s="31"/>
      <c r="D59" s="31"/>
      <c r="E59" s="49"/>
      <c r="F59" s="49"/>
      <c r="G59" s="22"/>
      <c r="H59" s="439" t="s">
        <v>60</v>
      </c>
      <c r="I59" s="439"/>
      <c r="J59" s="30">
        <v>0</v>
      </c>
      <c r="K59" s="30">
        <v>0</v>
      </c>
      <c r="L59" s="18"/>
      <c r="M59" s="1"/>
    </row>
    <row r="60" spans="2:13" x14ac:dyDescent="0.2">
      <c r="B60" s="19"/>
      <c r="C60" s="31"/>
      <c r="D60" s="31"/>
      <c r="E60" s="49"/>
      <c r="F60" s="49"/>
      <c r="G60" s="22"/>
      <c r="H60" s="439" t="s">
        <v>61</v>
      </c>
      <c r="I60" s="439"/>
      <c r="J60" s="30">
        <v>0</v>
      </c>
      <c r="K60" s="30">
        <v>0</v>
      </c>
      <c r="L60" s="18"/>
      <c r="M60" s="1"/>
    </row>
    <row r="61" spans="2:13" x14ac:dyDescent="0.2">
      <c r="B61" s="19"/>
      <c r="C61" s="31"/>
      <c r="D61" s="31"/>
      <c r="E61" s="49"/>
      <c r="F61" s="49"/>
      <c r="G61" s="22"/>
      <c r="H61" s="31"/>
      <c r="I61" s="50"/>
      <c r="J61" s="34"/>
      <c r="K61" s="34"/>
      <c r="L61" s="18"/>
      <c r="M61" s="1"/>
    </row>
    <row r="62" spans="2:13" x14ac:dyDescent="0.2">
      <c r="B62" s="19"/>
      <c r="C62" s="31"/>
      <c r="D62" s="31"/>
      <c r="E62" s="49"/>
      <c r="F62" s="49"/>
      <c r="G62" s="22"/>
      <c r="H62" s="434" t="s">
        <v>62</v>
      </c>
      <c r="I62" s="434"/>
      <c r="J62" s="36">
        <f>J43+J49+J57</f>
        <v>6001891570.6200008</v>
      </c>
      <c r="K62" s="36">
        <f>K43+K49+K57</f>
        <v>6361176909.2800007</v>
      </c>
      <c r="L62" s="18"/>
      <c r="M62" s="1"/>
    </row>
    <row r="63" spans="2:13" x14ac:dyDescent="0.2">
      <c r="B63" s="19"/>
      <c r="C63" s="31"/>
      <c r="D63" s="31"/>
      <c r="E63" s="49"/>
      <c r="F63" s="49"/>
      <c r="G63" s="22"/>
      <c r="H63" s="31"/>
      <c r="I63" s="21"/>
      <c r="J63" s="34"/>
      <c r="K63" s="34"/>
      <c r="L63" s="18"/>
      <c r="M63" s="1"/>
    </row>
    <row r="64" spans="2:13" x14ac:dyDescent="0.2">
      <c r="B64" s="19"/>
      <c r="C64" s="31"/>
      <c r="D64" s="31"/>
      <c r="E64" s="49"/>
      <c r="F64" s="49"/>
      <c r="G64" s="22"/>
      <c r="H64" s="434" t="s">
        <v>63</v>
      </c>
      <c r="I64" s="434"/>
      <c r="J64" s="36">
        <f>J62+J39</f>
        <v>6349196948.1500006</v>
      </c>
      <c r="K64" s="36">
        <f>K62+K39</f>
        <v>6704340427.1300011</v>
      </c>
      <c r="L64" s="18"/>
      <c r="M64" s="1"/>
    </row>
    <row r="65" spans="2:13" x14ac:dyDescent="0.2">
      <c r="B65" s="51"/>
      <c r="C65" s="52"/>
      <c r="D65" s="52"/>
      <c r="E65" s="52"/>
      <c r="F65" s="52"/>
      <c r="G65" s="53"/>
      <c r="H65" s="52"/>
      <c r="I65" s="52"/>
      <c r="J65" s="54"/>
      <c r="K65" s="54"/>
      <c r="L65" s="55"/>
      <c r="M65" s="1"/>
    </row>
    <row r="66" spans="2:13" x14ac:dyDescent="0.2">
      <c r="B66" s="6"/>
      <c r="C66" s="21"/>
      <c r="D66" s="56"/>
      <c r="E66" s="57"/>
      <c r="F66" s="57"/>
      <c r="G66" s="22"/>
      <c r="H66" s="58"/>
      <c r="I66" s="56"/>
      <c r="J66" s="57"/>
      <c r="K66" s="57"/>
      <c r="L66" s="1"/>
      <c r="M66" s="1"/>
    </row>
    <row r="67" spans="2:13" x14ac:dyDescent="0.2">
      <c r="B67" s="1"/>
      <c r="C67" s="435" t="s">
        <v>64</v>
      </c>
      <c r="D67" s="435"/>
      <c r="E67" s="435"/>
      <c r="F67" s="435"/>
      <c r="G67" s="435"/>
      <c r="H67" s="435"/>
      <c r="I67" s="435"/>
      <c r="J67" s="435"/>
      <c r="K67" s="435"/>
      <c r="L67" s="1"/>
      <c r="M67" s="1"/>
    </row>
    <row r="68" spans="2:13" x14ac:dyDescent="0.2">
      <c r="B68" s="1"/>
      <c r="C68" s="21"/>
      <c r="D68" s="56"/>
      <c r="E68" s="57"/>
      <c r="F68" s="57"/>
      <c r="G68" s="1"/>
      <c r="H68" s="58"/>
      <c r="I68" s="59"/>
      <c r="J68" s="57"/>
      <c r="K68" s="57"/>
      <c r="L68" s="1"/>
      <c r="M68" s="1"/>
    </row>
    <row r="69" spans="2:13" x14ac:dyDescent="0.2">
      <c r="B69" s="1"/>
      <c r="C69" s="21"/>
      <c r="D69" s="56" t="s">
        <v>65</v>
      </c>
      <c r="E69" s="57"/>
      <c r="F69" s="57"/>
      <c r="G69" s="1" t="s">
        <v>66</v>
      </c>
      <c r="H69" s="58"/>
      <c r="I69" s="59"/>
      <c r="J69" s="58"/>
      <c r="K69" s="59"/>
      <c r="L69" s="1"/>
      <c r="M69" s="1"/>
    </row>
    <row r="70" spans="2:13" x14ac:dyDescent="0.2">
      <c r="B70" s="1"/>
      <c r="C70" s="60"/>
      <c r="D70" s="436" t="s">
        <v>67</v>
      </c>
      <c r="E70" s="436"/>
      <c r="F70" s="57"/>
      <c r="G70" s="57"/>
      <c r="H70" s="437" t="s">
        <v>68</v>
      </c>
      <c r="I70" s="437"/>
      <c r="J70" s="438" t="s">
        <v>69</v>
      </c>
      <c r="K70" s="438"/>
      <c r="L70" s="1"/>
      <c r="M70" s="1"/>
    </row>
    <row r="71" spans="2:13" x14ac:dyDescent="0.2">
      <c r="B71" s="1"/>
      <c r="C71" s="61"/>
      <c r="D71" s="432" t="s">
        <v>70</v>
      </c>
      <c r="E71" s="432"/>
      <c r="F71" s="62"/>
      <c r="G71" s="62"/>
      <c r="H71" s="433" t="s">
        <v>71</v>
      </c>
      <c r="I71" s="433"/>
      <c r="J71" s="432" t="s">
        <v>72</v>
      </c>
      <c r="K71" s="432"/>
      <c r="L71" s="1"/>
      <c r="M71" s="1"/>
    </row>
    <row r="72" spans="2:13" s="6" customFormat="1" x14ac:dyDescent="0.2"/>
  </sheetData>
  <mergeCells count="74">
    <mergeCell ref="B9:B10"/>
    <mergeCell ref="C9:D10"/>
    <mergeCell ref="G9:G10"/>
    <mergeCell ref="H9:I10"/>
    <mergeCell ref="D2:J2"/>
    <mergeCell ref="D3:J3"/>
    <mergeCell ref="D4:J4"/>
    <mergeCell ref="D5:J5"/>
    <mergeCell ref="D6:J6"/>
    <mergeCell ref="C13:D13"/>
    <mergeCell ref="H13:I13"/>
    <mergeCell ref="C15:D15"/>
    <mergeCell ref="H15:I15"/>
    <mergeCell ref="C17:D17"/>
    <mergeCell ref="H17:I17"/>
    <mergeCell ref="C18:D18"/>
    <mergeCell ref="H18:I18"/>
    <mergeCell ref="C19:D19"/>
    <mergeCell ref="H19:I19"/>
    <mergeCell ref="C20:D20"/>
    <mergeCell ref="H20:I20"/>
    <mergeCell ref="C30:D30"/>
    <mergeCell ref="H30:I30"/>
    <mergeCell ref="C21:D21"/>
    <mergeCell ref="H21:I21"/>
    <mergeCell ref="C22:D22"/>
    <mergeCell ref="H22:I22"/>
    <mergeCell ref="C23:D23"/>
    <mergeCell ref="H23:I23"/>
    <mergeCell ref="H24:I24"/>
    <mergeCell ref="C25:D25"/>
    <mergeCell ref="H26:I26"/>
    <mergeCell ref="C28:D28"/>
    <mergeCell ref="H28:I28"/>
    <mergeCell ref="C31:D31"/>
    <mergeCell ref="H31:I31"/>
    <mergeCell ref="C32:D32"/>
    <mergeCell ref="H32:I32"/>
    <mergeCell ref="C33:D33"/>
    <mergeCell ref="H33:I33"/>
    <mergeCell ref="H43:I43"/>
    <mergeCell ref="C34:D34"/>
    <mergeCell ref="H34:I34"/>
    <mergeCell ref="C35:D35"/>
    <mergeCell ref="H35:I35"/>
    <mergeCell ref="C36:D36"/>
    <mergeCell ref="C37:D37"/>
    <mergeCell ref="H37:I37"/>
    <mergeCell ref="C38:D38"/>
    <mergeCell ref="H39:I39"/>
    <mergeCell ref="C40:D40"/>
    <mergeCell ref="H41:I41"/>
    <mergeCell ref="C42:D42"/>
    <mergeCell ref="H60:I60"/>
    <mergeCell ref="H45:I45"/>
    <mergeCell ref="H46:I46"/>
    <mergeCell ref="H47:I47"/>
    <mergeCell ref="H49:I49"/>
    <mergeCell ref="H51:I51"/>
    <mergeCell ref="H52:I52"/>
    <mergeCell ref="H53:I53"/>
    <mergeCell ref="H54:I54"/>
    <mergeCell ref="H55:I55"/>
    <mergeCell ref="H57:I57"/>
    <mergeCell ref="H59:I59"/>
    <mergeCell ref="D71:E71"/>
    <mergeCell ref="H71:I71"/>
    <mergeCell ref="J71:K71"/>
    <mergeCell ref="H62:I62"/>
    <mergeCell ref="H64:I64"/>
    <mergeCell ref="C67:K67"/>
    <mergeCell ref="D70:E70"/>
    <mergeCell ref="H70:I70"/>
    <mergeCell ref="J70:K70"/>
  </mergeCells>
  <pageMargins left="0.70866141732283472" right="0.70866141732283472" top="0.74803149606299213" bottom="0.74803149606299213" header="0.31496062992125984" footer="0.31496062992125984"/>
  <pageSetup scale="60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K65541"/>
  <sheetViews>
    <sheetView tabSelected="1" workbookViewId="0">
      <selection activeCell="C2" sqref="C2"/>
    </sheetView>
  </sheetViews>
  <sheetFormatPr baseColWidth="10" defaultColWidth="0" defaultRowHeight="15" x14ac:dyDescent="0.25"/>
  <cols>
    <col min="1" max="1" width="2.7109375" customWidth="1"/>
    <col min="2" max="2" width="7.140625" customWidth="1"/>
    <col min="3" max="3" width="59.42578125" customWidth="1"/>
    <col min="4" max="7" width="16" customWidth="1"/>
    <col min="8" max="9" width="15.5703125" customWidth="1"/>
    <col min="10" max="10" width="2.7109375" customWidth="1"/>
    <col min="11" max="11" width="11.42578125" hidden="1" customWidth="1"/>
  </cols>
  <sheetData>
    <row r="4" spans="2:9" x14ac:dyDescent="0.25">
      <c r="B4" s="541" t="s">
        <v>0</v>
      </c>
      <c r="C4" s="541"/>
      <c r="D4" s="541"/>
      <c r="E4" s="541"/>
      <c r="F4" s="541"/>
      <c r="G4" s="541"/>
      <c r="H4" s="541"/>
      <c r="I4" s="541"/>
    </row>
    <row r="5" spans="2:9" x14ac:dyDescent="0.25">
      <c r="B5" s="541" t="s">
        <v>269</v>
      </c>
      <c r="C5" s="541"/>
      <c r="D5" s="541"/>
      <c r="E5" s="541"/>
      <c r="F5" s="541"/>
      <c r="G5" s="541"/>
      <c r="H5" s="541"/>
      <c r="I5" s="541"/>
    </row>
    <row r="6" spans="2:9" x14ac:dyDescent="0.25">
      <c r="B6" s="541" t="s">
        <v>270</v>
      </c>
      <c r="C6" s="541"/>
      <c r="D6" s="541"/>
      <c r="E6" s="541"/>
      <c r="F6" s="541"/>
      <c r="G6" s="541"/>
      <c r="H6" s="541"/>
      <c r="I6" s="541"/>
    </row>
    <row r="7" spans="2:9" x14ac:dyDescent="0.25">
      <c r="B7" s="541" t="s">
        <v>90</v>
      </c>
      <c r="C7" s="541"/>
      <c r="D7" s="541"/>
      <c r="E7" s="541"/>
      <c r="F7" s="541"/>
      <c r="G7" s="541"/>
      <c r="H7" s="541"/>
      <c r="I7" s="541"/>
    </row>
    <row r="8" spans="2:9" x14ac:dyDescent="0.25">
      <c r="B8" s="541" t="s">
        <v>232</v>
      </c>
      <c r="C8" s="541"/>
      <c r="D8" s="541"/>
      <c r="E8" s="541"/>
      <c r="F8" s="541"/>
      <c r="G8" s="541"/>
      <c r="H8" s="541"/>
      <c r="I8" s="541"/>
    </row>
    <row r="9" spans="2:9" x14ac:dyDescent="0.25">
      <c r="B9" s="333"/>
      <c r="C9" s="333"/>
      <c r="D9" s="333"/>
      <c r="E9" s="333"/>
      <c r="F9" s="333"/>
      <c r="G9" s="333"/>
      <c r="H9" s="333"/>
      <c r="I9" s="333"/>
    </row>
    <row r="10" spans="2:9" x14ac:dyDescent="0.25">
      <c r="B10" s="500" t="s">
        <v>75</v>
      </c>
      <c r="C10" s="538"/>
      <c r="D10" s="506" t="s">
        <v>271</v>
      </c>
      <c r="E10" s="507"/>
      <c r="F10" s="507"/>
      <c r="G10" s="507"/>
      <c r="H10" s="508"/>
      <c r="I10" s="509" t="s">
        <v>272</v>
      </c>
    </row>
    <row r="11" spans="2:9" ht="24.75" x14ac:dyDescent="0.25">
      <c r="B11" s="502"/>
      <c r="C11" s="539"/>
      <c r="D11" s="277" t="s">
        <v>273</v>
      </c>
      <c r="E11" s="278" t="s">
        <v>274</v>
      </c>
      <c r="F11" s="277" t="s">
        <v>238</v>
      </c>
      <c r="G11" s="277" t="s">
        <v>239</v>
      </c>
      <c r="H11" s="277" t="s">
        <v>275</v>
      </c>
      <c r="I11" s="509"/>
    </row>
    <row r="12" spans="2:9" x14ac:dyDescent="0.25">
      <c r="B12" s="504"/>
      <c r="C12" s="540"/>
      <c r="D12" s="279">
        <v>1</v>
      </c>
      <c r="E12" s="279">
        <v>2</v>
      </c>
      <c r="F12" s="279" t="s">
        <v>276</v>
      </c>
      <c r="G12" s="279">
        <v>4</v>
      </c>
      <c r="H12" s="279">
        <v>5</v>
      </c>
      <c r="I12" s="279" t="s">
        <v>277</v>
      </c>
    </row>
    <row r="13" spans="2:9" x14ac:dyDescent="0.25">
      <c r="B13" s="542" t="s">
        <v>215</v>
      </c>
      <c r="C13" s="543"/>
      <c r="D13" s="335">
        <f t="shared" ref="D13:I13" si="0">SUM(D14:D20)</f>
        <v>614022104</v>
      </c>
      <c r="E13" s="335">
        <f t="shared" si="0"/>
        <v>7738716.5900000017</v>
      </c>
      <c r="F13" s="335">
        <f t="shared" si="0"/>
        <v>621760820.59000003</v>
      </c>
      <c r="G13" s="335">
        <f t="shared" si="0"/>
        <v>260855152.41000003</v>
      </c>
      <c r="H13" s="335">
        <f t="shared" si="0"/>
        <v>258374246</v>
      </c>
      <c r="I13" s="335">
        <f t="shared" si="0"/>
        <v>360905668.18000001</v>
      </c>
    </row>
    <row r="14" spans="2:9" x14ac:dyDescent="0.25">
      <c r="B14" s="346"/>
      <c r="C14" s="347" t="s">
        <v>278</v>
      </c>
      <c r="D14" s="336">
        <v>376709557</v>
      </c>
      <c r="E14" s="336">
        <v>1574641.6</v>
      </c>
      <c r="F14" s="337">
        <f>D14+E14</f>
        <v>378284198.60000002</v>
      </c>
      <c r="G14" s="336">
        <v>170933986.06999999</v>
      </c>
      <c r="H14" s="336">
        <v>170125053.06999999</v>
      </c>
      <c r="I14" s="337">
        <f t="shared" ref="I14:I64" si="1">+F14-G14</f>
        <v>207350212.53000003</v>
      </c>
    </row>
    <row r="15" spans="2:9" x14ac:dyDescent="0.25">
      <c r="B15" s="346"/>
      <c r="C15" s="347" t="s">
        <v>279</v>
      </c>
      <c r="D15" s="336">
        <v>0</v>
      </c>
      <c r="E15" s="336">
        <v>0</v>
      </c>
      <c r="F15" s="337">
        <f t="shared" ref="F15:F20" si="2">D15+E15</f>
        <v>0</v>
      </c>
      <c r="G15" s="336">
        <v>0</v>
      </c>
      <c r="H15" s="336">
        <v>0</v>
      </c>
      <c r="I15" s="337">
        <f t="shared" si="1"/>
        <v>0</v>
      </c>
    </row>
    <row r="16" spans="2:9" x14ac:dyDescent="0.25">
      <c r="B16" s="346"/>
      <c r="C16" s="347" t="s">
        <v>280</v>
      </c>
      <c r="D16" s="336">
        <v>69682127</v>
      </c>
      <c r="E16" s="336">
        <v>49030.400000000023</v>
      </c>
      <c r="F16" s="337">
        <f t="shared" si="2"/>
        <v>69731157.400000006</v>
      </c>
      <c r="G16" s="336">
        <v>8905604.2699999996</v>
      </c>
      <c r="H16" s="336">
        <v>8738340.1099999994</v>
      </c>
      <c r="I16" s="337">
        <f t="shared" si="1"/>
        <v>60825553.13000001</v>
      </c>
    </row>
    <row r="17" spans="2:9" x14ac:dyDescent="0.25">
      <c r="B17" s="346"/>
      <c r="C17" s="347" t="s">
        <v>281</v>
      </c>
      <c r="D17" s="336">
        <v>11917006</v>
      </c>
      <c r="E17" s="336">
        <v>37306.6</v>
      </c>
      <c r="F17" s="337">
        <f t="shared" si="2"/>
        <v>11954312.6</v>
      </c>
      <c r="G17" s="336">
        <v>5895685.2699999996</v>
      </c>
      <c r="H17" s="336">
        <v>5895685.2699999996</v>
      </c>
      <c r="I17" s="337">
        <f t="shared" si="1"/>
        <v>6058627.3300000001</v>
      </c>
    </row>
    <row r="18" spans="2:9" x14ac:dyDescent="0.25">
      <c r="B18" s="346"/>
      <c r="C18" s="347" t="s">
        <v>282</v>
      </c>
      <c r="D18" s="338">
        <v>143717852</v>
      </c>
      <c r="E18" s="336">
        <v>6077737.9900000021</v>
      </c>
      <c r="F18" s="337">
        <f t="shared" si="2"/>
        <v>149795589.99000001</v>
      </c>
      <c r="G18" s="336">
        <v>70086250.799999997</v>
      </c>
      <c r="H18" s="336">
        <v>68583396.549999997</v>
      </c>
      <c r="I18" s="337">
        <f t="shared" si="1"/>
        <v>79709339.190000013</v>
      </c>
    </row>
    <row r="19" spans="2:9" x14ac:dyDescent="0.25">
      <c r="B19" s="346"/>
      <c r="C19" s="347" t="s">
        <v>283</v>
      </c>
      <c r="D19" s="336">
        <v>0</v>
      </c>
      <c r="E19" s="336">
        <v>0</v>
      </c>
      <c r="F19" s="337">
        <f t="shared" si="2"/>
        <v>0</v>
      </c>
      <c r="G19" s="336">
        <v>0</v>
      </c>
      <c r="H19" s="336">
        <v>0</v>
      </c>
      <c r="I19" s="337">
        <f t="shared" si="1"/>
        <v>0</v>
      </c>
    </row>
    <row r="20" spans="2:9" x14ac:dyDescent="0.25">
      <c r="B20" s="346"/>
      <c r="C20" s="347" t="s">
        <v>284</v>
      </c>
      <c r="D20" s="338">
        <v>11995562</v>
      </c>
      <c r="E20" s="336">
        <v>0</v>
      </c>
      <c r="F20" s="337">
        <f t="shared" si="2"/>
        <v>11995562</v>
      </c>
      <c r="G20" s="336">
        <v>5033626</v>
      </c>
      <c r="H20" s="336">
        <v>5031771</v>
      </c>
      <c r="I20" s="337">
        <f t="shared" si="1"/>
        <v>6961936</v>
      </c>
    </row>
    <row r="21" spans="2:9" x14ac:dyDescent="0.25">
      <c r="B21" s="542" t="s">
        <v>147</v>
      </c>
      <c r="C21" s="543"/>
      <c r="D21" s="335">
        <f t="shared" ref="D21:I21" si="3">SUM(D22:D30)</f>
        <v>128626062</v>
      </c>
      <c r="E21" s="335">
        <f t="shared" si="3"/>
        <v>21153130.749999996</v>
      </c>
      <c r="F21" s="335">
        <f t="shared" si="3"/>
        <v>149779192.75000003</v>
      </c>
      <c r="G21" s="335">
        <f t="shared" si="3"/>
        <v>62511722.480000004</v>
      </c>
      <c r="H21" s="335">
        <f t="shared" si="3"/>
        <v>56680845.350000001</v>
      </c>
      <c r="I21" s="335">
        <f t="shared" si="3"/>
        <v>87267470.270000011</v>
      </c>
    </row>
    <row r="22" spans="2:9" ht="24" x14ac:dyDescent="0.25">
      <c r="B22" s="346"/>
      <c r="C22" s="347" t="s">
        <v>285</v>
      </c>
      <c r="D22" s="336">
        <v>6161796</v>
      </c>
      <c r="E22" s="336">
        <v>-52630.050000000097</v>
      </c>
      <c r="F22" s="337">
        <f t="shared" ref="F22:F64" si="4">D22+E22</f>
        <v>6109165.9500000002</v>
      </c>
      <c r="G22" s="336">
        <v>2825935.15</v>
      </c>
      <c r="H22" s="336">
        <v>2442802.5499999998</v>
      </c>
      <c r="I22" s="337">
        <f t="shared" si="1"/>
        <v>3283230.8000000003</v>
      </c>
    </row>
    <row r="23" spans="2:9" x14ac:dyDescent="0.25">
      <c r="B23" s="346"/>
      <c r="C23" s="347" t="s">
        <v>286</v>
      </c>
      <c r="D23" s="336">
        <v>308160</v>
      </c>
      <c r="E23" s="336">
        <v>151731.40000000002</v>
      </c>
      <c r="F23" s="337">
        <f t="shared" si="4"/>
        <v>459891.4</v>
      </c>
      <c r="G23" s="336">
        <v>299417.13</v>
      </c>
      <c r="H23" s="336">
        <v>297503.13</v>
      </c>
      <c r="I23" s="337">
        <f t="shared" si="1"/>
        <v>160474.27000000002</v>
      </c>
    </row>
    <row r="24" spans="2:9" x14ac:dyDescent="0.25">
      <c r="B24" s="346"/>
      <c r="C24" s="347" t="s">
        <v>287</v>
      </c>
      <c r="D24" s="336">
        <v>0</v>
      </c>
      <c r="E24" s="336">
        <v>0</v>
      </c>
      <c r="F24" s="337">
        <f t="shared" si="4"/>
        <v>0</v>
      </c>
      <c r="G24" s="336">
        <v>0</v>
      </c>
      <c r="H24" s="336">
        <v>0</v>
      </c>
      <c r="I24" s="337">
        <f t="shared" si="1"/>
        <v>0</v>
      </c>
    </row>
    <row r="25" spans="2:9" x14ac:dyDescent="0.25">
      <c r="B25" s="346"/>
      <c r="C25" s="347" t="s">
        <v>288</v>
      </c>
      <c r="D25" s="336">
        <v>55139061</v>
      </c>
      <c r="E25" s="336">
        <v>-349692.99999999988</v>
      </c>
      <c r="F25" s="337">
        <f t="shared" si="4"/>
        <v>54789368</v>
      </c>
      <c r="G25" s="336">
        <v>22607117.91</v>
      </c>
      <c r="H25" s="336">
        <v>18821095.760000002</v>
      </c>
      <c r="I25" s="337">
        <f t="shared" si="1"/>
        <v>32182250.09</v>
      </c>
    </row>
    <row r="26" spans="2:9" x14ac:dyDescent="0.25">
      <c r="B26" s="346"/>
      <c r="C26" s="347" t="s">
        <v>289</v>
      </c>
      <c r="D26" s="336">
        <v>14400</v>
      </c>
      <c r="E26" s="336">
        <v>37552</v>
      </c>
      <c r="F26" s="337">
        <f t="shared" si="4"/>
        <v>51952</v>
      </c>
      <c r="G26" s="336">
        <v>43159.28</v>
      </c>
      <c r="H26" s="336">
        <v>29007.279999999999</v>
      </c>
      <c r="I26" s="337">
        <f t="shared" si="1"/>
        <v>8792.7200000000012</v>
      </c>
    </row>
    <row r="27" spans="2:9" x14ac:dyDescent="0.25">
      <c r="B27" s="346"/>
      <c r="C27" s="347" t="s">
        <v>290</v>
      </c>
      <c r="D27" s="336">
        <v>53405050</v>
      </c>
      <c r="E27" s="336">
        <v>15842745.01</v>
      </c>
      <c r="F27" s="337">
        <f t="shared" si="4"/>
        <v>69247795.010000005</v>
      </c>
      <c r="G27" s="336">
        <v>32831116.550000001</v>
      </c>
      <c r="H27" s="336">
        <v>31355196.120000001</v>
      </c>
      <c r="I27" s="337">
        <f t="shared" si="1"/>
        <v>36416678.460000008</v>
      </c>
    </row>
    <row r="28" spans="2:9" x14ac:dyDescent="0.25">
      <c r="B28" s="346"/>
      <c r="C28" s="347" t="s">
        <v>291</v>
      </c>
      <c r="D28" s="336">
        <v>5393090</v>
      </c>
      <c r="E28" s="336">
        <v>4919050</v>
      </c>
      <c r="F28" s="337">
        <f t="shared" si="4"/>
        <v>10312140</v>
      </c>
      <c r="G28" s="336">
        <v>393455.64</v>
      </c>
      <c r="H28" s="336">
        <v>382567.53</v>
      </c>
      <c r="I28" s="337">
        <f t="shared" si="1"/>
        <v>9918684.3599999994</v>
      </c>
    </row>
    <row r="29" spans="2:9" x14ac:dyDescent="0.25">
      <c r="B29" s="346"/>
      <c r="C29" s="347" t="s">
        <v>292</v>
      </c>
      <c r="D29" s="336">
        <v>0</v>
      </c>
      <c r="E29" s="336">
        <v>227050.4</v>
      </c>
      <c r="F29" s="337">
        <f t="shared" si="4"/>
        <v>227050.4</v>
      </c>
      <c r="G29" s="336">
        <v>0</v>
      </c>
      <c r="H29" s="336">
        <v>0</v>
      </c>
      <c r="I29" s="337">
        <f t="shared" si="1"/>
        <v>227050.4</v>
      </c>
    </row>
    <row r="30" spans="2:9" x14ac:dyDescent="0.25">
      <c r="B30" s="346"/>
      <c r="C30" s="347" t="s">
        <v>293</v>
      </c>
      <c r="D30" s="336">
        <v>8204505</v>
      </c>
      <c r="E30" s="336">
        <v>377324.99</v>
      </c>
      <c r="F30" s="337">
        <f t="shared" si="4"/>
        <v>8581829.9900000002</v>
      </c>
      <c r="G30" s="336">
        <v>3511520.82</v>
      </c>
      <c r="H30" s="336">
        <v>3352672.98</v>
      </c>
      <c r="I30" s="337">
        <f t="shared" si="1"/>
        <v>5070309.17</v>
      </c>
    </row>
    <row r="31" spans="2:9" x14ac:dyDescent="0.25">
      <c r="B31" s="542" t="s">
        <v>149</v>
      </c>
      <c r="C31" s="543"/>
      <c r="D31" s="335">
        <f t="shared" ref="D31:I31" si="5">SUM(D32:D40)</f>
        <v>353885395</v>
      </c>
      <c r="E31" s="335">
        <f t="shared" si="5"/>
        <v>25892920.949999996</v>
      </c>
      <c r="F31" s="335">
        <f t="shared" si="5"/>
        <v>379778315.94999993</v>
      </c>
      <c r="G31" s="335">
        <f t="shared" si="5"/>
        <v>175091253.19999999</v>
      </c>
      <c r="H31" s="335">
        <f t="shared" si="5"/>
        <v>171676713.38999999</v>
      </c>
      <c r="I31" s="335">
        <f t="shared" si="5"/>
        <v>204687062.75</v>
      </c>
    </row>
    <row r="32" spans="2:9" x14ac:dyDescent="0.25">
      <c r="B32" s="346"/>
      <c r="C32" s="347" t="s">
        <v>294</v>
      </c>
      <c r="D32" s="336">
        <v>99888000</v>
      </c>
      <c r="E32" s="336">
        <v>-1059549.2300000002</v>
      </c>
      <c r="F32" s="337">
        <f t="shared" si="4"/>
        <v>98828450.769999996</v>
      </c>
      <c r="G32" s="336">
        <v>50540985.439999998</v>
      </c>
      <c r="H32" s="336">
        <v>50321847.159999996</v>
      </c>
      <c r="I32" s="337">
        <f t="shared" si="1"/>
        <v>48287465.329999998</v>
      </c>
    </row>
    <row r="33" spans="2:9" x14ac:dyDescent="0.25">
      <c r="B33" s="346"/>
      <c r="C33" s="347" t="s">
        <v>295</v>
      </c>
      <c r="D33" s="336">
        <v>26200632</v>
      </c>
      <c r="E33" s="336">
        <v>-2832000</v>
      </c>
      <c r="F33" s="337">
        <f t="shared" si="4"/>
        <v>23368632</v>
      </c>
      <c r="G33" s="336">
        <v>6177296.1299999999</v>
      </c>
      <c r="H33" s="336">
        <v>5554762.8200000003</v>
      </c>
      <c r="I33" s="337">
        <f t="shared" si="1"/>
        <v>17191335.870000001</v>
      </c>
    </row>
    <row r="34" spans="2:9" x14ac:dyDescent="0.25">
      <c r="B34" s="346"/>
      <c r="C34" s="347" t="s">
        <v>296</v>
      </c>
      <c r="D34" s="336">
        <v>11392260</v>
      </c>
      <c r="E34" s="336">
        <v>23787462.699999996</v>
      </c>
      <c r="F34" s="337">
        <f t="shared" si="4"/>
        <v>35179722.699999996</v>
      </c>
      <c r="G34" s="336">
        <v>16075265.77</v>
      </c>
      <c r="H34" s="336">
        <v>15887300.98</v>
      </c>
      <c r="I34" s="337">
        <f t="shared" si="1"/>
        <v>19104456.929999996</v>
      </c>
    </row>
    <row r="35" spans="2:9" x14ac:dyDescent="0.25">
      <c r="B35" s="346"/>
      <c r="C35" s="347" t="s">
        <v>297</v>
      </c>
      <c r="D35" s="336">
        <v>8527360</v>
      </c>
      <c r="E35" s="336">
        <v>1036622.1600000003</v>
      </c>
      <c r="F35" s="337">
        <f t="shared" si="4"/>
        <v>9563982.1600000001</v>
      </c>
      <c r="G35" s="336">
        <v>4868097.47</v>
      </c>
      <c r="H35" s="336">
        <v>4864617.47</v>
      </c>
      <c r="I35" s="337">
        <f t="shared" si="1"/>
        <v>4695884.6900000004</v>
      </c>
    </row>
    <row r="36" spans="2:9" x14ac:dyDescent="0.25">
      <c r="B36" s="346"/>
      <c r="C36" s="347" t="s">
        <v>298</v>
      </c>
      <c r="D36" s="336">
        <v>160830443</v>
      </c>
      <c r="E36" s="336">
        <v>2209013.6999999997</v>
      </c>
      <c r="F36" s="337">
        <f t="shared" si="4"/>
        <v>163039456.69999999</v>
      </c>
      <c r="G36" s="336">
        <v>73704063.090000004</v>
      </c>
      <c r="H36" s="336">
        <v>72129426.959999993</v>
      </c>
      <c r="I36" s="337">
        <f t="shared" si="1"/>
        <v>89335393.609999985</v>
      </c>
    </row>
    <row r="37" spans="2:9" x14ac:dyDescent="0.25">
      <c r="B37" s="346"/>
      <c r="C37" s="347" t="s">
        <v>299</v>
      </c>
      <c r="D37" s="336">
        <v>10842000</v>
      </c>
      <c r="E37" s="336">
        <v>0</v>
      </c>
      <c r="F37" s="337">
        <f t="shared" si="4"/>
        <v>10842000</v>
      </c>
      <c r="G37" s="336">
        <v>4151087.46</v>
      </c>
      <c r="H37" s="336">
        <v>4023487.46</v>
      </c>
      <c r="I37" s="337">
        <f t="shared" si="1"/>
        <v>6690912.54</v>
      </c>
    </row>
    <row r="38" spans="2:9" x14ac:dyDescent="0.25">
      <c r="B38" s="346"/>
      <c r="C38" s="347" t="s">
        <v>300</v>
      </c>
      <c r="D38" s="336">
        <v>622200</v>
      </c>
      <c r="E38" s="336">
        <v>53941.569999999985</v>
      </c>
      <c r="F38" s="337">
        <f t="shared" si="4"/>
        <v>676141.57</v>
      </c>
      <c r="G38" s="336">
        <v>434734.89</v>
      </c>
      <c r="H38" s="336">
        <v>434734.89</v>
      </c>
      <c r="I38" s="337">
        <f t="shared" si="1"/>
        <v>241406.67999999993</v>
      </c>
    </row>
    <row r="39" spans="2:9" x14ac:dyDescent="0.25">
      <c r="B39" s="346"/>
      <c r="C39" s="347" t="s">
        <v>301</v>
      </c>
      <c r="D39" s="336">
        <v>20643100</v>
      </c>
      <c r="E39" s="336">
        <v>2583289.6500000004</v>
      </c>
      <c r="F39" s="337">
        <f t="shared" si="4"/>
        <v>23226389.649999999</v>
      </c>
      <c r="G39" s="336">
        <v>10292677.189999999</v>
      </c>
      <c r="H39" s="336">
        <v>9613489.8900000006</v>
      </c>
      <c r="I39" s="337">
        <f t="shared" si="1"/>
        <v>12933712.459999999</v>
      </c>
    </row>
    <row r="40" spans="2:9" x14ac:dyDescent="0.25">
      <c r="B40" s="346"/>
      <c r="C40" s="347" t="s">
        <v>302</v>
      </c>
      <c r="D40" s="336">
        <v>14939400</v>
      </c>
      <c r="E40" s="336">
        <v>114140.40000000002</v>
      </c>
      <c r="F40" s="337">
        <f t="shared" si="4"/>
        <v>15053540.4</v>
      </c>
      <c r="G40" s="336">
        <v>8847045.7599999998</v>
      </c>
      <c r="H40" s="336">
        <v>8847045.7599999998</v>
      </c>
      <c r="I40" s="337">
        <f t="shared" si="1"/>
        <v>6206494.6400000006</v>
      </c>
    </row>
    <row r="41" spans="2:9" x14ac:dyDescent="0.25">
      <c r="B41" s="542" t="s">
        <v>250</v>
      </c>
      <c r="C41" s="543"/>
      <c r="D41" s="335">
        <f t="shared" ref="D41:I41" si="6">SUM(D42:D50)</f>
        <v>84045667.319999993</v>
      </c>
      <c r="E41" s="335">
        <f t="shared" si="6"/>
        <v>1641973.93</v>
      </c>
      <c r="F41" s="335">
        <f t="shared" si="6"/>
        <v>85687641.25</v>
      </c>
      <c r="G41" s="335">
        <f t="shared" si="6"/>
        <v>34478635.289999999</v>
      </c>
      <c r="H41" s="335">
        <f t="shared" si="6"/>
        <v>28884302.399999999</v>
      </c>
      <c r="I41" s="335">
        <f t="shared" si="6"/>
        <v>51209005.960000001</v>
      </c>
    </row>
    <row r="42" spans="2:9" x14ac:dyDescent="0.25">
      <c r="B42" s="346"/>
      <c r="C42" s="347" t="s">
        <v>154</v>
      </c>
      <c r="D42" s="336">
        <v>0</v>
      </c>
      <c r="E42" s="336">
        <v>0</v>
      </c>
      <c r="F42" s="337">
        <f t="shared" si="4"/>
        <v>0</v>
      </c>
      <c r="G42" s="336">
        <v>0</v>
      </c>
      <c r="H42" s="336">
        <v>0</v>
      </c>
      <c r="I42" s="337">
        <f t="shared" si="1"/>
        <v>0</v>
      </c>
    </row>
    <row r="43" spans="2:9" x14ac:dyDescent="0.25">
      <c r="B43" s="346"/>
      <c r="C43" s="347" t="s">
        <v>156</v>
      </c>
      <c r="D43" s="336">
        <v>0</v>
      </c>
      <c r="E43" s="336">
        <v>0</v>
      </c>
      <c r="F43" s="337">
        <f t="shared" si="4"/>
        <v>0</v>
      </c>
      <c r="G43" s="336">
        <v>0</v>
      </c>
      <c r="H43" s="336">
        <v>0</v>
      </c>
      <c r="I43" s="337">
        <f t="shared" si="1"/>
        <v>0</v>
      </c>
    </row>
    <row r="44" spans="2:9" x14ac:dyDescent="0.25">
      <c r="B44" s="346"/>
      <c r="C44" s="347" t="s">
        <v>158</v>
      </c>
      <c r="D44" s="336">
        <v>0</v>
      </c>
      <c r="E44" s="336">
        <v>0</v>
      </c>
      <c r="F44" s="337">
        <f t="shared" si="4"/>
        <v>0</v>
      </c>
      <c r="G44" s="336">
        <v>0</v>
      </c>
      <c r="H44" s="336">
        <v>0</v>
      </c>
      <c r="I44" s="337">
        <f t="shared" si="1"/>
        <v>0</v>
      </c>
    </row>
    <row r="45" spans="2:9" x14ac:dyDescent="0.25">
      <c r="B45" s="346"/>
      <c r="C45" s="347" t="s">
        <v>159</v>
      </c>
      <c r="D45" s="336">
        <v>83805667.319999993</v>
      </c>
      <c r="E45" s="336">
        <v>1691973.93</v>
      </c>
      <c r="F45" s="337">
        <f t="shared" si="4"/>
        <v>85497641.25</v>
      </c>
      <c r="G45" s="336">
        <v>34426635.289999999</v>
      </c>
      <c r="H45" s="336">
        <v>28832302.399999999</v>
      </c>
      <c r="I45" s="337">
        <f t="shared" si="1"/>
        <v>51071005.960000001</v>
      </c>
    </row>
    <row r="46" spans="2:9" x14ac:dyDescent="0.25">
      <c r="B46" s="346"/>
      <c r="C46" s="347" t="s">
        <v>161</v>
      </c>
      <c r="D46" s="336">
        <v>0</v>
      </c>
      <c r="E46" s="336">
        <v>0</v>
      </c>
      <c r="F46" s="337">
        <f t="shared" si="4"/>
        <v>0</v>
      </c>
      <c r="G46" s="336">
        <v>0</v>
      </c>
      <c r="H46" s="336">
        <v>0</v>
      </c>
      <c r="I46" s="337">
        <f t="shared" si="1"/>
        <v>0</v>
      </c>
    </row>
    <row r="47" spans="2:9" x14ac:dyDescent="0.25">
      <c r="B47" s="346"/>
      <c r="C47" s="347" t="s">
        <v>303</v>
      </c>
      <c r="D47" s="336">
        <v>0</v>
      </c>
      <c r="E47" s="336">
        <v>0</v>
      </c>
      <c r="F47" s="337">
        <f t="shared" si="4"/>
        <v>0</v>
      </c>
      <c r="G47" s="336">
        <v>0</v>
      </c>
      <c r="H47" s="336">
        <v>0</v>
      </c>
      <c r="I47" s="337">
        <f t="shared" si="1"/>
        <v>0</v>
      </c>
    </row>
    <row r="48" spans="2:9" x14ac:dyDescent="0.25">
      <c r="B48" s="346"/>
      <c r="C48" s="347" t="s">
        <v>165</v>
      </c>
      <c r="D48" s="336">
        <v>0</v>
      </c>
      <c r="E48" s="336">
        <v>0</v>
      </c>
      <c r="F48" s="337">
        <f t="shared" si="4"/>
        <v>0</v>
      </c>
      <c r="G48" s="336">
        <v>0</v>
      </c>
      <c r="H48" s="336">
        <v>0</v>
      </c>
      <c r="I48" s="337">
        <f t="shared" si="1"/>
        <v>0</v>
      </c>
    </row>
    <row r="49" spans="2:9" x14ac:dyDescent="0.25">
      <c r="B49" s="346"/>
      <c r="C49" s="347" t="s">
        <v>166</v>
      </c>
      <c r="D49" s="336">
        <v>240000</v>
      </c>
      <c r="E49" s="336">
        <v>-50000</v>
      </c>
      <c r="F49" s="337">
        <f t="shared" si="4"/>
        <v>190000</v>
      </c>
      <c r="G49" s="336">
        <v>52000</v>
      </c>
      <c r="H49" s="336">
        <v>52000</v>
      </c>
      <c r="I49" s="337">
        <f t="shared" si="1"/>
        <v>138000</v>
      </c>
    </row>
    <row r="50" spans="2:9" x14ac:dyDescent="0.25">
      <c r="B50" s="346"/>
      <c r="C50" s="347" t="s">
        <v>168</v>
      </c>
      <c r="D50" s="336">
        <v>0</v>
      </c>
      <c r="E50" s="336">
        <v>0</v>
      </c>
      <c r="F50" s="337">
        <f t="shared" si="4"/>
        <v>0</v>
      </c>
      <c r="G50" s="336">
        <v>0</v>
      </c>
      <c r="H50" s="336">
        <v>0</v>
      </c>
      <c r="I50" s="337">
        <f t="shared" si="1"/>
        <v>0</v>
      </c>
    </row>
    <row r="51" spans="2:9" x14ac:dyDescent="0.25">
      <c r="B51" s="542" t="s">
        <v>304</v>
      </c>
      <c r="C51" s="543"/>
      <c r="D51" s="335">
        <f t="shared" ref="D51:I51" si="7">SUM(D52:D60)</f>
        <v>11439428</v>
      </c>
      <c r="E51" s="335">
        <f t="shared" si="7"/>
        <v>82510115.150000006</v>
      </c>
      <c r="F51" s="335">
        <f t="shared" si="7"/>
        <v>93949543.150000006</v>
      </c>
      <c r="G51" s="335">
        <f t="shared" si="7"/>
        <v>10546953.690000001</v>
      </c>
      <c r="H51" s="335">
        <f t="shared" si="7"/>
        <v>9546742.2300000004</v>
      </c>
      <c r="I51" s="335">
        <f t="shared" si="7"/>
        <v>83402589.460000008</v>
      </c>
    </row>
    <row r="52" spans="2:9" x14ac:dyDescent="0.25">
      <c r="B52" s="346"/>
      <c r="C52" s="347" t="s">
        <v>305</v>
      </c>
      <c r="D52" s="336">
        <v>1403428</v>
      </c>
      <c r="E52" s="336">
        <v>3631422.4600000004</v>
      </c>
      <c r="F52" s="337">
        <f t="shared" si="4"/>
        <v>5034850.4600000009</v>
      </c>
      <c r="G52" s="336">
        <v>623751.06000000006</v>
      </c>
      <c r="H52" s="336">
        <v>515779.11</v>
      </c>
      <c r="I52" s="337">
        <f t="shared" si="1"/>
        <v>4411099.4000000004</v>
      </c>
    </row>
    <row r="53" spans="2:9" x14ac:dyDescent="0.25">
      <c r="B53" s="346"/>
      <c r="C53" s="347" t="s">
        <v>306</v>
      </c>
      <c r="D53" s="336">
        <v>275000</v>
      </c>
      <c r="E53" s="336">
        <v>-490.87999999999738</v>
      </c>
      <c r="F53" s="337">
        <f t="shared" si="4"/>
        <v>274509.12</v>
      </c>
      <c r="G53" s="336">
        <v>252009.68</v>
      </c>
      <c r="H53" s="336">
        <v>252009.68</v>
      </c>
      <c r="I53" s="337">
        <f t="shared" si="1"/>
        <v>22499.440000000002</v>
      </c>
    </row>
    <row r="54" spans="2:9" x14ac:dyDescent="0.25">
      <c r="B54" s="346"/>
      <c r="C54" s="347" t="s">
        <v>307</v>
      </c>
      <c r="D54" s="336">
        <v>0</v>
      </c>
      <c r="E54" s="336">
        <v>444749.63</v>
      </c>
      <c r="F54" s="337">
        <f t="shared" si="4"/>
        <v>444749.63</v>
      </c>
      <c r="G54" s="336">
        <v>253349.08</v>
      </c>
      <c r="H54" s="336">
        <v>253349.08</v>
      </c>
      <c r="I54" s="337">
        <f t="shared" si="1"/>
        <v>191400.55000000002</v>
      </c>
    </row>
    <row r="55" spans="2:9" x14ac:dyDescent="0.25">
      <c r="B55" s="346"/>
      <c r="C55" s="347" t="s">
        <v>308</v>
      </c>
      <c r="D55" s="336">
        <v>5113000</v>
      </c>
      <c r="E55" s="336">
        <v>4756933.92</v>
      </c>
      <c r="F55" s="337">
        <f t="shared" si="4"/>
        <v>9869933.9199999999</v>
      </c>
      <c r="G55" s="336">
        <v>4951457.4000000004</v>
      </c>
      <c r="H55" s="336">
        <v>4906217.4000000004</v>
      </c>
      <c r="I55" s="337">
        <f t="shared" si="1"/>
        <v>4918476.5199999996</v>
      </c>
    </row>
    <row r="56" spans="2:9" x14ac:dyDescent="0.25">
      <c r="B56" s="346"/>
      <c r="C56" s="347" t="s">
        <v>309</v>
      </c>
      <c r="D56" s="336">
        <v>0</v>
      </c>
      <c r="E56" s="336">
        <v>0</v>
      </c>
      <c r="F56" s="337">
        <f t="shared" si="4"/>
        <v>0</v>
      </c>
      <c r="G56" s="336">
        <v>0</v>
      </c>
      <c r="H56" s="336">
        <v>0</v>
      </c>
      <c r="I56" s="337">
        <f t="shared" si="1"/>
        <v>0</v>
      </c>
    </row>
    <row r="57" spans="2:9" x14ac:dyDescent="0.25">
      <c r="B57" s="346"/>
      <c r="C57" s="347" t="s">
        <v>310</v>
      </c>
      <c r="D57" s="336">
        <v>1864000</v>
      </c>
      <c r="E57" s="336">
        <v>73677500.020000011</v>
      </c>
      <c r="F57" s="337">
        <f t="shared" si="4"/>
        <v>75541500.020000011</v>
      </c>
      <c r="G57" s="336">
        <v>1682386.47</v>
      </c>
      <c r="H57" s="336">
        <v>1531386.96</v>
      </c>
      <c r="I57" s="337">
        <f t="shared" si="1"/>
        <v>73859113.550000012</v>
      </c>
    </row>
    <row r="58" spans="2:9" x14ac:dyDescent="0.25">
      <c r="B58" s="346"/>
      <c r="C58" s="347" t="s">
        <v>311</v>
      </c>
      <c r="D58" s="336">
        <v>0</v>
      </c>
      <c r="E58" s="336">
        <v>0</v>
      </c>
      <c r="F58" s="337">
        <f t="shared" si="4"/>
        <v>0</v>
      </c>
      <c r="G58" s="336">
        <v>0</v>
      </c>
      <c r="H58" s="336">
        <v>0</v>
      </c>
      <c r="I58" s="337">
        <f t="shared" si="1"/>
        <v>0</v>
      </c>
    </row>
    <row r="59" spans="2:9" x14ac:dyDescent="0.25">
      <c r="B59" s="346"/>
      <c r="C59" s="347" t="s">
        <v>312</v>
      </c>
      <c r="D59" s="336">
        <v>0</v>
      </c>
      <c r="E59" s="336">
        <v>0</v>
      </c>
      <c r="F59" s="337">
        <f t="shared" si="4"/>
        <v>0</v>
      </c>
      <c r="G59" s="336">
        <v>0</v>
      </c>
      <c r="H59" s="336">
        <v>0</v>
      </c>
      <c r="I59" s="337">
        <f t="shared" si="1"/>
        <v>0</v>
      </c>
    </row>
    <row r="60" spans="2:9" x14ac:dyDescent="0.25">
      <c r="B60" s="346"/>
      <c r="C60" s="347" t="s">
        <v>37</v>
      </c>
      <c r="D60" s="336">
        <v>2784000</v>
      </c>
      <c r="E60" s="336">
        <v>0</v>
      </c>
      <c r="F60" s="337">
        <f t="shared" si="4"/>
        <v>2784000</v>
      </c>
      <c r="G60" s="336">
        <v>2784000</v>
      </c>
      <c r="H60" s="336">
        <v>2088000</v>
      </c>
      <c r="I60" s="337">
        <f t="shared" si="1"/>
        <v>0</v>
      </c>
    </row>
    <row r="61" spans="2:9" x14ac:dyDescent="0.25">
      <c r="B61" s="542" t="s">
        <v>190</v>
      </c>
      <c r="C61" s="543"/>
      <c r="D61" s="335">
        <f t="shared" ref="D61:I61" si="8">SUM(D62:D64)</f>
        <v>277308812.06</v>
      </c>
      <c r="E61" s="335">
        <f t="shared" si="8"/>
        <v>158857066.72</v>
      </c>
      <c r="F61" s="335">
        <f t="shared" si="8"/>
        <v>436165878.77999997</v>
      </c>
      <c r="G61" s="335">
        <f t="shared" si="8"/>
        <v>41222960.620000005</v>
      </c>
      <c r="H61" s="335">
        <f t="shared" si="8"/>
        <v>41222960.620000005</v>
      </c>
      <c r="I61" s="335">
        <f t="shared" si="8"/>
        <v>394942918.16000003</v>
      </c>
    </row>
    <row r="62" spans="2:9" x14ac:dyDescent="0.25">
      <c r="B62" s="346"/>
      <c r="C62" s="347" t="s">
        <v>313</v>
      </c>
      <c r="D62" s="336">
        <v>187633392.96000001</v>
      </c>
      <c r="E62" s="336">
        <v>116768495.72</v>
      </c>
      <c r="F62" s="337">
        <f t="shared" si="4"/>
        <v>304401888.68000001</v>
      </c>
      <c r="G62" s="336">
        <v>19806285.260000002</v>
      </c>
      <c r="H62" s="336">
        <v>19806285.260000002</v>
      </c>
      <c r="I62" s="337">
        <f t="shared" si="1"/>
        <v>284595603.42000002</v>
      </c>
    </row>
    <row r="63" spans="2:9" x14ac:dyDescent="0.25">
      <c r="B63" s="346"/>
      <c r="C63" s="347" t="s">
        <v>314</v>
      </c>
      <c r="D63" s="336">
        <v>89675419.099999994</v>
      </c>
      <c r="E63" s="336">
        <v>42088571</v>
      </c>
      <c r="F63" s="337">
        <f t="shared" si="4"/>
        <v>131763990.09999999</v>
      </c>
      <c r="G63" s="336">
        <v>21416675.359999999</v>
      </c>
      <c r="H63" s="336">
        <v>21416675.359999999</v>
      </c>
      <c r="I63" s="337">
        <f t="shared" si="1"/>
        <v>110347314.73999999</v>
      </c>
    </row>
    <row r="64" spans="2:9" x14ac:dyDescent="0.25">
      <c r="B64" s="346"/>
      <c r="C64" s="347" t="s">
        <v>315</v>
      </c>
      <c r="D64" s="336">
        <v>0</v>
      </c>
      <c r="E64" s="336">
        <v>0</v>
      </c>
      <c r="F64" s="337">
        <f t="shared" si="4"/>
        <v>0</v>
      </c>
      <c r="G64" s="336">
        <v>0</v>
      </c>
      <c r="H64" s="336">
        <v>0</v>
      </c>
      <c r="I64" s="337">
        <f t="shared" si="1"/>
        <v>0</v>
      </c>
    </row>
    <row r="65" spans="2:9" x14ac:dyDescent="0.25">
      <c r="B65" s="542" t="s">
        <v>316</v>
      </c>
      <c r="C65" s="543"/>
      <c r="D65" s="335">
        <f t="shared" ref="D65:I65" si="9">SUM(D66:D72)</f>
        <v>0</v>
      </c>
      <c r="E65" s="335">
        <f t="shared" si="9"/>
        <v>0</v>
      </c>
      <c r="F65" s="335">
        <f t="shared" si="9"/>
        <v>0</v>
      </c>
      <c r="G65" s="335">
        <f t="shared" si="9"/>
        <v>0</v>
      </c>
      <c r="H65" s="335">
        <f t="shared" si="9"/>
        <v>0</v>
      </c>
      <c r="I65" s="335">
        <f t="shared" si="9"/>
        <v>0</v>
      </c>
    </row>
    <row r="66" spans="2:9" x14ac:dyDescent="0.25">
      <c r="B66" s="346"/>
      <c r="C66" s="347" t="s">
        <v>317</v>
      </c>
      <c r="D66" s="336">
        <v>0</v>
      </c>
      <c r="E66" s="336">
        <v>0</v>
      </c>
      <c r="F66" s="337">
        <f t="shared" ref="F66:F72" si="10">D66+E66</f>
        <v>0</v>
      </c>
      <c r="G66" s="336">
        <v>0</v>
      </c>
      <c r="H66" s="336">
        <v>0</v>
      </c>
      <c r="I66" s="337">
        <f t="shared" ref="I66:I84" si="11">F66-G66</f>
        <v>0</v>
      </c>
    </row>
    <row r="67" spans="2:9" x14ac:dyDescent="0.25">
      <c r="B67" s="346"/>
      <c r="C67" s="347" t="s">
        <v>318</v>
      </c>
      <c r="D67" s="336">
        <v>0</v>
      </c>
      <c r="E67" s="336">
        <v>0</v>
      </c>
      <c r="F67" s="337">
        <f t="shared" si="10"/>
        <v>0</v>
      </c>
      <c r="G67" s="336">
        <v>0</v>
      </c>
      <c r="H67" s="336">
        <v>0</v>
      </c>
      <c r="I67" s="337">
        <f t="shared" si="11"/>
        <v>0</v>
      </c>
    </row>
    <row r="68" spans="2:9" x14ac:dyDescent="0.25">
      <c r="B68" s="346"/>
      <c r="C68" s="347" t="s">
        <v>319</v>
      </c>
      <c r="D68" s="336">
        <v>0</v>
      </c>
      <c r="E68" s="336">
        <v>0</v>
      </c>
      <c r="F68" s="337">
        <f t="shared" si="10"/>
        <v>0</v>
      </c>
      <c r="G68" s="336">
        <v>0</v>
      </c>
      <c r="H68" s="336">
        <v>0</v>
      </c>
      <c r="I68" s="337">
        <f t="shared" si="11"/>
        <v>0</v>
      </c>
    </row>
    <row r="69" spans="2:9" x14ac:dyDescent="0.25">
      <c r="B69" s="346"/>
      <c r="C69" s="347" t="s">
        <v>320</v>
      </c>
      <c r="D69" s="336">
        <v>0</v>
      </c>
      <c r="E69" s="336">
        <v>0</v>
      </c>
      <c r="F69" s="337">
        <f t="shared" si="10"/>
        <v>0</v>
      </c>
      <c r="G69" s="336">
        <v>0</v>
      </c>
      <c r="H69" s="336">
        <v>0</v>
      </c>
      <c r="I69" s="337">
        <f t="shared" si="11"/>
        <v>0</v>
      </c>
    </row>
    <row r="70" spans="2:9" x14ac:dyDescent="0.25">
      <c r="B70" s="346"/>
      <c r="C70" s="347" t="s">
        <v>321</v>
      </c>
      <c r="D70" s="336">
        <v>0</v>
      </c>
      <c r="E70" s="336">
        <v>0</v>
      </c>
      <c r="F70" s="337">
        <f t="shared" si="10"/>
        <v>0</v>
      </c>
      <c r="G70" s="336">
        <v>0</v>
      </c>
      <c r="H70" s="336">
        <v>0</v>
      </c>
      <c r="I70" s="337">
        <f t="shared" si="11"/>
        <v>0</v>
      </c>
    </row>
    <row r="71" spans="2:9" x14ac:dyDescent="0.25">
      <c r="B71" s="346"/>
      <c r="C71" s="347" t="s">
        <v>322</v>
      </c>
      <c r="D71" s="336">
        <v>0</v>
      </c>
      <c r="E71" s="336">
        <v>0</v>
      </c>
      <c r="F71" s="337">
        <f t="shared" si="10"/>
        <v>0</v>
      </c>
      <c r="G71" s="336">
        <v>0</v>
      </c>
      <c r="H71" s="336">
        <v>0</v>
      </c>
      <c r="I71" s="337">
        <f t="shared" si="11"/>
        <v>0</v>
      </c>
    </row>
    <row r="72" spans="2:9" x14ac:dyDescent="0.25">
      <c r="B72" s="346"/>
      <c r="C72" s="347" t="s">
        <v>323</v>
      </c>
      <c r="D72" s="336">
        <v>0</v>
      </c>
      <c r="E72" s="336">
        <v>0</v>
      </c>
      <c r="F72" s="337">
        <f t="shared" si="10"/>
        <v>0</v>
      </c>
      <c r="G72" s="336">
        <v>0</v>
      </c>
      <c r="H72" s="336">
        <v>0</v>
      </c>
      <c r="I72" s="337">
        <f t="shared" si="11"/>
        <v>0</v>
      </c>
    </row>
    <row r="73" spans="2:9" x14ac:dyDescent="0.25">
      <c r="B73" s="542" t="s">
        <v>162</v>
      </c>
      <c r="C73" s="543"/>
      <c r="D73" s="335">
        <f t="shared" ref="D73:I73" si="12">SUM(D74:D76)</f>
        <v>5743224</v>
      </c>
      <c r="E73" s="335">
        <f t="shared" si="12"/>
        <v>89921</v>
      </c>
      <c r="F73" s="335">
        <f t="shared" si="12"/>
        <v>5833145</v>
      </c>
      <c r="G73" s="335">
        <f t="shared" si="12"/>
        <v>2961533</v>
      </c>
      <c r="H73" s="335">
        <f t="shared" si="12"/>
        <v>2961533</v>
      </c>
      <c r="I73" s="335">
        <f t="shared" si="12"/>
        <v>2871612</v>
      </c>
    </row>
    <row r="74" spans="2:9" x14ac:dyDescent="0.25">
      <c r="B74" s="346"/>
      <c r="C74" s="347" t="s">
        <v>172</v>
      </c>
      <c r="D74" s="336">
        <v>0</v>
      </c>
      <c r="E74" s="336">
        <v>0</v>
      </c>
      <c r="F74" s="337">
        <f t="shared" ref="F74:F76" si="13">D74+E74</f>
        <v>0</v>
      </c>
      <c r="G74" s="336">
        <v>0</v>
      </c>
      <c r="H74" s="336">
        <v>0</v>
      </c>
      <c r="I74" s="337">
        <f t="shared" si="11"/>
        <v>0</v>
      </c>
    </row>
    <row r="75" spans="2:9" x14ac:dyDescent="0.25">
      <c r="B75" s="346"/>
      <c r="C75" s="347" t="s">
        <v>50</v>
      </c>
      <c r="D75" s="336">
        <v>0</v>
      </c>
      <c r="E75" s="336">
        <v>0</v>
      </c>
      <c r="F75" s="337">
        <f t="shared" si="13"/>
        <v>0</v>
      </c>
      <c r="G75" s="336">
        <v>0</v>
      </c>
      <c r="H75" s="336">
        <v>0</v>
      </c>
      <c r="I75" s="337">
        <f t="shared" si="11"/>
        <v>0</v>
      </c>
    </row>
    <row r="76" spans="2:9" x14ac:dyDescent="0.25">
      <c r="B76" s="346"/>
      <c r="C76" s="347" t="s">
        <v>175</v>
      </c>
      <c r="D76" s="336">
        <v>5743224</v>
      </c>
      <c r="E76" s="336">
        <v>89921</v>
      </c>
      <c r="F76" s="337">
        <f t="shared" si="13"/>
        <v>5833145</v>
      </c>
      <c r="G76" s="336">
        <v>2961533</v>
      </c>
      <c r="H76" s="336">
        <v>2961533</v>
      </c>
      <c r="I76" s="337">
        <f t="shared" si="11"/>
        <v>2871612</v>
      </c>
    </row>
    <row r="77" spans="2:9" x14ac:dyDescent="0.25">
      <c r="B77" s="542" t="s">
        <v>324</v>
      </c>
      <c r="C77" s="543"/>
      <c r="D77" s="335">
        <f t="shared" ref="D77:I77" si="14">SUM(D78:D84)</f>
        <v>39502540</v>
      </c>
      <c r="E77" s="335">
        <f t="shared" si="14"/>
        <v>123.84</v>
      </c>
      <c r="F77" s="335">
        <f t="shared" si="14"/>
        <v>39502663.840000004</v>
      </c>
      <c r="G77" s="335">
        <f t="shared" si="14"/>
        <v>21496625.050000001</v>
      </c>
      <c r="H77" s="335">
        <f t="shared" si="14"/>
        <v>21496625.050000001</v>
      </c>
      <c r="I77" s="335">
        <f t="shared" si="14"/>
        <v>18006038.790000003</v>
      </c>
    </row>
    <row r="78" spans="2:9" x14ac:dyDescent="0.25">
      <c r="B78" s="346"/>
      <c r="C78" s="347" t="s">
        <v>325</v>
      </c>
      <c r="D78" s="336">
        <v>26144880</v>
      </c>
      <c r="E78" s="336">
        <v>0</v>
      </c>
      <c r="F78" s="337">
        <f t="shared" ref="F78:F84" si="15">D78+E78</f>
        <v>26144880</v>
      </c>
      <c r="G78" s="336">
        <v>13072434.779999999</v>
      </c>
      <c r="H78" s="336">
        <v>13072434.779999999</v>
      </c>
      <c r="I78" s="337">
        <f t="shared" si="11"/>
        <v>13072445.220000001</v>
      </c>
    </row>
    <row r="79" spans="2:9" x14ac:dyDescent="0.25">
      <c r="B79" s="346"/>
      <c r="C79" s="347" t="s">
        <v>178</v>
      </c>
      <c r="D79" s="336">
        <v>9357660</v>
      </c>
      <c r="E79" s="336">
        <v>0</v>
      </c>
      <c r="F79" s="337">
        <f t="shared" si="15"/>
        <v>9357660</v>
      </c>
      <c r="G79" s="336">
        <v>4936452.1399999997</v>
      </c>
      <c r="H79" s="336">
        <v>4936452.1399999997</v>
      </c>
      <c r="I79" s="337">
        <f t="shared" si="11"/>
        <v>4421207.8600000003</v>
      </c>
    </row>
    <row r="80" spans="2:9" x14ac:dyDescent="0.25">
      <c r="B80" s="346"/>
      <c r="C80" s="347" t="s">
        <v>179</v>
      </c>
      <c r="D80" s="336">
        <v>0</v>
      </c>
      <c r="E80" s="336">
        <v>123.84</v>
      </c>
      <c r="F80" s="337">
        <f t="shared" si="15"/>
        <v>123.84</v>
      </c>
      <c r="G80" s="336">
        <v>61.92</v>
      </c>
      <c r="H80" s="336">
        <v>61.92</v>
      </c>
      <c r="I80" s="337">
        <f t="shared" si="11"/>
        <v>61.92</v>
      </c>
    </row>
    <row r="81" spans="2:9" x14ac:dyDescent="0.25">
      <c r="B81" s="346"/>
      <c r="C81" s="347" t="s">
        <v>180</v>
      </c>
      <c r="D81" s="336">
        <v>0</v>
      </c>
      <c r="E81" s="336">
        <v>0</v>
      </c>
      <c r="F81" s="337">
        <f t="shared" si="15"/>
        <v>0</v>
      </c>
      <c r="G81" s="336">
        <v>0</v>
      </c>
      <c r="H81" s="336">
        <v>0</v>
      </c>
      <c r="I81" s="337">
        <f t="shared" si="11"/>
        <v>0</v>
      </c>
    </row>
    <row r="82" spans="2:9" x14ac:dyDescent="0.25">
      <c r="B82" s="346"/>
      <c r="C82" s="347" t="s">
        <v>181</v>
      </c>
      <c r="D82" s="336">
        <v>0</v>
      </c>
      <c r="E82" s="336">
        <v>0</v>
      </c>
      <c r="F82" s="337">
        <f t="shared" si="15"/>
        <v>0</v>
      </c>
      <c r="G82" s="336">
        <v>0</v>
      </c>
      <c r="H82" s="336">
        <v>0</v>
      </c>
      <c r="I82" s="337">
        <f t="shared" si="11"/>
        <v>0</v>
      </c>
    </row>
    <row r="83" spans="2:9" x14ac:dyDescent="0.25">
      <c r="B83" s="346"/>
      <c r="C83" s="347" t="s">
        <v>182</v>
      </c>
      <c r="D83" s="336">
        <v>0</v>
      </c>
      <c r="E83" s="336">
        <v>0</v>
      </c>
      <c r="F83" s="337">
        <f t="shared" si="15"/>
        <v>0</v>
      </c>
      <c r="G83" s="336">
        <v>0</v>
      </c>
      <c r="H83" s="336">
        <v>0</v>
      </c>
      <c r="I83" s="337">
        <f t="shared" si="11"/>
        <v>0</v>
      </c>
    </row>
    <row r="84" spans="2:9" x14ac:dyDescent="0.25">
      <c r="B84" s="346"/>
      <c r="C84" s="347" t="s">
        <v>326</v>
      </c>
      <c r="D84" s="339">
        <v>4000000</v>
      </c>
      <c r="E84" s="339">
        <v>0</v>
      </c>
      <c r="F84" s="340">
        <f t="shared" si="15"/>
        <v>4000000</v>
      </c>
      <c r="G84" s="339">
        <v>3487676.21</v>
      </c>
      <c r="H84" s="339">
        <v>3487676.21</v>
      </c>
      <c r="I84" s="337">
        <f t="shared" si="11"/>
        <v>512323.79000000004</v>
      </c>
    </row>
    <row r="85" spans="2:9" s="345" customFormat="1" x14ac:dyDescent="0.25">
      <c r="B85" s="341"/>
      <c r="C85" s="342" t="s">
        <v>327</v>
      </c>
      <c r="D85" s="343">
        <f t="shared" ref="D85:I85" si="16">D13+D21+D31+D41+D51+D61+D65+D73+D77</f>
        <v>1514573232.3799999</v>
      </c>
      <c r="E85" s="343">
        <f t="shared" si="16"/>
        <v>297883968.93000001</v>
      </c>
      <c r="F85" s="343">
        <f t="shared" si="16"/>
        <v>1812457201.3099999</v>
      </c>
      <c r="G85" s="343">
        <f t="shared" si="16"/>
        <v>609164835.74000001</v>
      </c>
      <c r="H85" s="343">
        <f t="shared" si="16"/>
        <v>590843968.03999996</v>
      </c>
      <c r="I85" s="344">
        <f t="shared" si="16"/>
        <v>1203292365.5700002</v>
      </c>
    </row>
    <row r="86" spans="2:9" x14ac:dyDescent="0.25">
      <c r="H86" s="222"/>
    </row>
    <row r="65539" spans="4:9" x14ac:dyDescent="0.25">
      <c r="D65539" s="222"/>
      <c r="E65539" s="222"/>
      <c r="F65539" s="222"/>
      <c r="G65539" s="222"/>
      <c r="H65539" s="222"/>
      <c r="I65539" s="222"/>
    </row>
    <row r="65541" spans="4:9" x14ac:dyDescent="0.25">
      <c r="D65541" s="222"/>
      <c r="E65541" s="222"/>
      <c r="F65541" s="222"/>
      <c r="G65541" s="222"/>
      <c r="H65541" s="222"/>
      <c r="I65541" s="222"/>
    </row>
  </sheetData>
  <mergeCells count="17">
    <mergeCell ref="B65:C65"/>
    <mergeCell ref="B73:C73"/>
    <mergeCell ref="B77:C77"/>
    <mergeCell ref="B13:C13"/>
    <mergeCell ref="B21:C21"/>
    <mergeCell ref="B31:C31"/>
    <mergeCell ref="B41:C41"/>
    <mergeCell ref="B51:C51"/>
    <mergeCell ref="B61:C61"/>
    <mergeCell ref="B10:C12"/>
    <mergeCell ref="D10:H10"/>
    <mergeCell ref="I10:I11"/>
    <mergeCell ref="B4:I4"/>
    <mergeCell ref="B5:I5"/>
    <mergeCell ref="B6:I6"/>
    <mergeCell ref="B7:I7"/>
    <mergeCell ref="B8:I8"/>
  </mergeCells>
  <pageMargins left="0.70866141732283472" right="0.70866141732283472" top="0.74803149606299213" bottom="0.74803149606299213" header="0.31496062992125984" footer="0.31496062992125984"/>
  <pageSetup scale="65" orientation="landscape" r:id="rId1"/>
  <ignoredErrors>
    <ignoredError sqref="F21 F41 F51 F61 F65 F73 F77 I77 I73 I61 I51 I41 I21 F31" formula="1"/>
  </ignoredError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5474"/>
  <sheetViews>
    <sheetView workbookViewId="0">
      <selection activeCell="E20" sqref="E20"/>
    </sheetView>
  </sheetViews>
  <sheetFormatPr baseColWidth="10" defaultColWidth="0" defaultRowHeight="15" x14ac:dyDescent="0.25"/>
  <cols>
    <col min="1" max="1" width="7.140625" customWidth="1"/>
    <col min="2" max="2" width="42.140625" customWidth="1"/>
    <col min="3" max="3" width="15.28515625" bestFit="1" customWidth="1"/>
    <col min="4" max="4" width="13.7109375" bestFit="1" customWidth="1"/>
    <col min="5" max="5" width="15.28515625" bestFit="1" customWidth="1"/>
    <col min="6" max="7" width="14.7109375" bestFit="1" customWidth="1"/>
    <col min="8" max="8" width="15.28515625" bestFit="1" customWidth="1"/>
    <col min="9" max="9" width="2.7109375" customWidth="1"/>
    <col min="10" max="10" width="11.42578125" hidden="1" customWidth="1"/>
    <col min="11" max="11" width="11.42578125" hidden="1"/>
  </cols>
  <sheetData>
    <row r="1" spans="1:8" x14ac:dyDescent="0.25">
      <c r="A1" s="544" t="s">
        <v>0</v>
      </c>
      <c r="B1" s="545"/>
      <c r="C1" s="545"/>
      <c r="D1" s="545"/>
      <c r="E1" s="545"/>
      <c r="F1" s="545"/>
      <c r="G1" s="545"/>
      <c r="H1" s="546"/>
    </row>
    <row r="2" spans="1:8" x14ac:dyDescent="0.25">
      <c r="A2" s="547" t="s">
        <v>269</v>
      </c>
      <c r="B2" s="541"/>
      <c r="C2" s="541"/>
      <c r="D2" s="541"/>
      <c r="E2" s="541"/>
      <c r="F2" s="541"/>
      <c r="G2" s="541"/>
      <c r="H2" s="548"/>
    </row>
    <row r="3" spans="1:8" x14ac:dyDescent="0.25">
      <c r="A3" s="547" t="s">
        <v>328</v>
      </c>
      <c r="B3" s="541"/>
      <c r="C3" s="541"/>
      <c r="D3" s="541"/>
      <c r="E3" s="541"/>
      <c r="F3" s="541"/>
      <c r="G3" s="541"/>
      <c r="H3" s="548"/>
    </row>
    <row r="4" spans="1:8" x14ac:dyDescent="0.25">
      <c r="A4" s="547" t="s">
        <v>197</v>
      </c>
      <c r="B4" s="541"/>
      <c r="C4" s="541"/>
      <c r="D4" s="541"/>
      <c r="E4" s="541"/>
      <c r="F4" s="541"/>
      <c r="G4" s="541"/>
      <c r="H4" s="548"/>
    </row>
    <row r="5" spans="1:8" x14ac:dyDescent="0.25">
      <c r="A5" s="547" t="s">
        <v>232</v>
      </c>
      <c r="B5" s="541"/>
      <c r="C5" s="541"/>
      <c r="D5" s="541"/>
      <c r="E5" s="541"/>
      <c r="F5" s="541"/>
      <c r="G5" s="541"/>
      <c r="H5" s="548"/>
    </row>
    <row r="6" spans="1:8" x14ac:dyDescent="0.25">
      <c r="A6" s="500" t="s">
        <v>75</v>
      </c>
      <c r="B6" s="538"/>
      <c r="C6" s="506" t="s">
        <v>271</v>
      </c>
      <c r="D6" s="507"/>
      <c r="E6" s="507"/>
      <c r="F6" s="507"/>
      <c r="G6" s="508"/>
      <c r="H6" s="509" t="s">
        <v>272</v>
      </c>
    </row>
    <row r="7" spans="1:8" ht="24.75" x14ac:dyDescent="0.25">
      <c r="A7" s="502"/>
      <c r="B7" s="539"/>
      <c r="C7" s="277" t="s">
        <v>273</v>
      </c>
      <c r="D7" s="278" t="s">
        <v>274</v>
      </c>
      <c r="E7" s="277" t="s">
        <v>238</v>
      </c>
      <c r="F7" s="277" t="s">
        <v>239</v>
      </c>
      <c r="G7" s="277" t="s">
        <v>275</v>
      </c>
      <c r="H7" s="509"/>
    </row>
    <row r="8" spans="1:8" x14ac:dyDescent="0.25">
      <c r="A8" s="504"/>
      <c r="B8" s="540"/>
      <c r="C8" s="279">
        <v>1</v>
      </c>
      <c r="D8" s="279">
        <v>2</v>
      </c>
      <c r="E8" s="279" t="s">
        <v>276</v>
      </c>
      <c r="F8" s="279">
        <v>4</v>
      </c>
      <c r="G8" s="279">
        <v>5</v>
      </c>
      <c r="H8" s="279" t="s">
        <v>277</v>
      </c>
    </row>
    <row r="9" spans="1:8" x14ac:dyDescent="0.25">
      <c r="A9" s="348"/>
      <c r="B9" s="349"/>
      <c r="C9" s="335"/>
      <c r="D9" s="335"/>
      <c r="E9" s="335"/>
      <c r="F9" s="335"/>
      <c r="G9" s="335"/>
      <c r="H9" s="335"/>
    </row>
    <row r="10" spans="1:8" x14ac:dyDescent="0.25">
      <c r="A10" s="350"/>
      <c r="B10" s="351" t="s">
        <v>329</v>
      </c>
      <c r="C10" s="335">
        <v>1137769846.3199999</v>
      </c>
      <c r="D10" s="335">
        <v>55179337.969999984</v>
      </c>
      <c r="E10" s="335">
        <f>C10+D10</f>
        <v>1192949184.29</v>
      </c>
      <c r="F10" s="335">
        <v>513915350</v>
      </c>
      <c r="G10" s="335">
        <v>497480673.20999998</v>
      </c>
      <c r="H10" s="335">
        <f>E10-F10</f>
        <v>679033834.28999996</v>
      </c>
    </row>
    <row r="11" spans="1:8" x14ac:dyDescent="0.25">
      <c r="A11" s="350"/>
      <c r="B11" s="351" t="s">
        <v>330</v>
      </c>
      <c r="C11" s="335">
        <v>288748240.06</v>
      </c>
      <c r="D11" s="335">
        <v>241367265.38999999</v>
      </c>
      <c r="E11" s="335">
        <f>C11+D11</f>
        <v>530115505.44999999</v>
      </c>
      <c r="F11" s="335">
        <v>51769997.829999998</v>
      </c>
      <c r="G11" s="335">
        <v>50769786.369999997</v>
      </c>
      <c r="H11" s="335">
        <f>E11-F11</f>
        <v>478345507.62</v>
      </c>
    </row>
    <row r="12" spans="1:8" ht="24" x14ac:dyDescent="0.25">
      <c r="A12" s="350"/>
      <c r="B12" s="351" t="s">
        <v>331</v>
      </c>
      <c r="C12" s="335">
        <v>39502540</v>
      </c>
      <c r="D12" s="335">
        <v>123.84</v>
      </c>
      <c r="E12" s="335">
        <f>C12+D12</f>
        <v>39502663.840000004</v>
      </c>
      <c r="F12" s="335">
        <v>21496625.050000001</v>
      </c>
      <c r="G12" s="335">
        <v>21496625.050000001</v>
      </c>
      <c r="H12" s="335">
        <f>E12-F12</f>
        <v>18006038.790000003</v>
      </c>
    </row>
    <row r="13" spans="1:8" x14ac:dyDescent="0.25">
      <c r="A13" s="350"/>
      <c r="B13" s="351" t="s">
        <v>161</v>
      </c>
      <c r="C13" s="335">
        <v>48552606</v>
      </c>
      <c r="D13" s="335">
        <v>1337241.73</v>
      </c>
      <c r="E13" s="335">
        <f>C13+D13</f>
        <v>49889847.729999997</v>
      </c>
      <c r="F13" s="335">
        <v>21982862.859999999</v>
      </c>
      <c r="G13" s="335">
        <v>21096883.41</v>
      </c>
      <c r="H13" s="335">
        <f>E13-F13</f>
        <v>27906984.869999997</v>
      </c>
    </row>
    <row r="14" spans="1:8" x14ac:dyDescent="0.25">
      <c r="A14" s="350"/>
      <c r="B14" s="351"/>
      <c r="C14" s="335"/>
      <c r="D14" s="335"/>
      <c r="E14" s="335"/>
      <c r="F14" s="335"/>
      <c r="G14" s="335"/>
      <c r="H14" s="335"/>
    </row>
    <row r="15" spans="1:8" s="353" customFormat="1" x14ac:dyDescent="0.25">
      <c r="A15" s="341"/>
      <c r="B15" s="342" t="s">
        <v>327</v>
      </c>
      <c r="C15" s="352">
        <f t="shared" ref="C15:H15" si="0">SUM(C10:C14)</f>
        <v>1514573232.3799999</v>
      </c>
      <c r="D15" s="352">
        <f t="shared" si="0"/>
        <v>297883968.92999995</v>
      </c>
      <c r="E15" s="352">
        <f t="shared" si="0"/>
        <v>1812457201.3099999</v>
      </c>
      <c r="F15" s="352">
        <f t="shared" si="0"/>
        <v>609164835.74000001</v>
      </c>
      <c r="G15" s="352">
        <f t="shared" si="0"/>
        <v>590843968.03999984</v>
      </c>
      <c r="H15" s="352">
        <f t="shared" si="0"/>
        <v>1203292365.5699997</v>
      </c>
    </row>
    <row r="65468" spans="3:8" x14ac:dyDescent="0.25">
      <c r="C65468" s="222"/>
      <c r="D65468" s="222"/>
      <c r="E65468" s="222"/>
      <c r="F65468" s="222"/>
      <c r="G65468" s="222"/>
      <c r="H65468" s="222"/>
    </row>
    <row r="65469" spans="3:8" x14ac:dyDescent="0.25">
      <c r="F65469" s="222"/>
      <c r="G65469" s="222"/>
      <c r="H65469" s="222"/>
    </row>
    <row r="65470" spans="3:8" x14ac:dyDescent="0.25">
      <c r="D65470" s="222"/>
      <c r="F65470" s="222"/>
      <c r="G65470" s="222"/>
      <c r="H65470" s="222"/>
    </row>
    <row r="65471" spans="3:8" x14ac:dyDescent="0.25">
      <c r="F65471" s="222"/>
      <c r="G65471" s="222"/>
      <c r="H65471" s="222"/>
    </row>
    <row r="65472" spans="3:8" x14ac:dyDescent="0.25">
      <c r="F65472" s="222"/>
      <c r="G65472" s="222"/>
      <c r="H65472" s="222"/>
    </row>
    <row r="65473" spans="7:8" x14ac:dyDescent="0.25">
      <c r="G65473" s="222"/>
      <c r="H65473" s="222"/>
    </row>
    <row r="65474" spans="7:8" x14ac:dyDescent="0.25">
      <c r="G65474" s="222"/>
      <c r="H65474" s="222"/>
    </row>
  </sheetData>
  <mergeCells count="8">
    <mergeCell ref="A6:B8"/>
    <mergeCell ref="C6:G6"/>
    <mergeCell ref="H6:H7"/>
    <mergeCell ref="A1:H1"/>
    <mergeCell ref="A2:H2"/>
    <mergeCell ref="A3:H3"/>
    <mergeCell ref="A4:H4"/>
    <mergeCell ref="A5:H5"/>
  </mergeCells>
  <pageMargins left="0.70866141732283472" right="0.70866141732283472" top="0.74803149606299213" bottom="0.74803149606299213" header="0.31496062992125984" footer="0.31496062992125984"/>
  <pageSetup scale="80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U28"/>
  <sheetViews>
    <sheetView workbookViewId="0">
      <selection activeCell="IU6" sqref="IU6"/>
    </sheetView>
  </sheetViews>
  <sheetFormatPr baseColWidth="10" defaultRowHeight="15" x14ac:dyDescent="0.25"/>
  <cols>
    <col min="1" max="1" width="2.7109375" customWidth="1"/>
    <col min="2" max="2" width="34" customWidth="1"/>
    <col min="3" max="8" width="19" customWidth="1"/>
    <col min="9" max="9" width="2.7109375" customWidth="1"/>
    <col min="10" max="10" width="11.42578125" hidden="1" customWidth="1"/>
    <col min="11" max="254" width="0" hidden="1" customWidth="1"/>
    <col min="255" max="255" width="15.28515625" bestFit="1" customWidth="1"/>
  </cols>
  <sheetData>
    <row r="1" spans="2:255" x14ac:dyDescent="0.25">
      <c r="B1" s="544" t="s">
        <v>332</v>
      </c>
      <c r="C1" s="545"/>
      <c r="D1" s="545"/>
      <c r="E1" s="545"/>
      <c r="F1" s="545"/>
      <c r="G1" s="545"/>
      <c r="H1" s="546"/>
    </row>
    <row r="2" spans="2:255" x14ac:dyDescent="0.25">
      <c r="B2" s="547" t="s">
        <v>269</v>
      </c>
      <c r="C2" s="541"/>
      <c r="D2" s="541"/>
      <c r="E2" s="541"/>
      <c r="F2" s="541"/>
      <c r="G2" s="541"/>
      <c r="H2" s="548"/>
    </row>
    <row r="3" spans="2:255" x14ac:dyDescent="0.25">
      <c r="B3" s="547" t="s">
        <v>333</v>
      </c>
      <c r="C3" s="541"/>
      <c r="D3" s="541"/>
      <c r="E3" s="541"/>
      <c r="F3" s="541"/>
      <c r="G3" s="541"/>
      <c r="H3" s="548"/>
    </row>
    <row r="4" spans="2:255" x14ac:dyDescent="0.25">
      <c r="B4" s="549" t="s">
        <v>197</v>
      </c>
      <c r="C4" s="550"/>
      <c r="D4" s="550"/>
      <c r="E4" s="550"/>
      <c r="F4" s="550"/>
      <c r="G4" s="550"/>
      <c r="H4" s="551"/>
    </row>
    <row r="5" spans="2:255" x14ac:dyDescent="0.25">
      <c r="B5" s="275"/>
      <c r="C5" s="275"/>
      <c r="D5" s="275"/>
      <c r="E5" s="275"/>
      <c r="F5" s="275"/>
      <c r="G5" s="275"/>
      <c r="H5" s="275"/>
    </row>
    <row r="6" spans="2:255" x14ac:dyDescent="0.25">
      <c r="B6" s="500" t="s">
        <v>75</v>
      </c>
      <c r="C6" s="506" t="s">
        <v>271</v>
      </c>
      <c r="D6" s="507"/>
      <c r="E6" s="507"/>
      <c r="F6" s="507"/>
      <c r="G6" s="508"/>
      <c r="H6" s="509" t="s">
        <v>272</v>
      </c>
    </row>
    <row r="7" spans="2:255" ht="24.75" x14ac:dyDescent="0.25">
      <c r="B7" s="502"/>
      <c r="C7" s="277" t="s">
        <v>273</v>
      </c>
      <c r="D7" s="278" t="s">
        <v>274</v>
      </c>
      <c r="E7" s="277" t="s">
        <v>238</v>
      </c>
      <c r="F7" s="277" t="s">
        <v>239</v>
      </c>
      <c r="G7" s="277" t="s">
        <v>275</v>
      </c>
      <c r="H7" s="509"/>
    </row>
    <row r="8" spans="2:255" x14ac:dyDescent="0.25">
      <c r="B8" s="504"/>
      <c r="C8" s="279">
        <v>1</v>
      </c>
      <c r="D8" s="279">
        <v>2</v>
      </c>
      <c r="E8" s="279" t="s">
        <v>276</v>
      </c>
      <c r="F8" s="279">
        <v>4</v>
      </c>
      <c r="G8" s="279">
        <v>5</v>
      </c>
      <c r="H8" s="279" t="s">
        <v>277</v>
      </c>
    </row>
    <row r="9" spans="2:255" x14ac:dyDescent="0.25">
      <c r="B9" s="354"/>
      <c r="C9" s="355"/>
      <c r="D9" s="355"/>
      <c r="E9" s="355"/>
      <c r="F9" s="355"/>
      <c r="G9" s="355"/>
      <c r="H9" s="355"/>
    </row>
    <row r="10" spans="2:255" x14ac:dyDescent="0.25">
      <c r="B10" s="356" t="s">
        <v>334</v>
      </c>
      <c r="C10" s="359">
        <v>4922252</v>
      </c>
      <c r="D10" s="360">
        <v>5816.7500000000091</v>
      </c>
      <c r="E10" s="359">
        <f>+C10+D10</f>
        <v>4928068.75</v>
      </c>
      <c r="F10" s="360">
        <v>2102369.48</v>
      </c>
      <c r="G10" s="359">
        <v>2091674.68</v>
      </c>
      <c r="H10" s="359">
        <f>+E10-F10</f>
        <v>2825699.27</v>
      </c>
      <c r="I10" s="222"/>
      <c r="IU10" s="222"/>
    </row>
    <row r="11" spans="2:255" x14ac:dyDescent="0.25">
      <c r="B11" s="356" t="s">
        <v>335</v>
      </c>
      <c r="C11" s="359">
        <v>73388049.319999993</v>
      </c>
      <c r="D11" s="360">
        <v>4644182.290000001</v>
      </c>
      <c r="E11" s="359">
        <f t="shared" ref="E11:E24" si="0">+C11+D11</f>
        <v>78032231.609999999</v>
      </c>
      <c r="F11" s="360">
        <v>40140821.740000002</v>
      </c>
      <c r="G11" s="359">
        <v>33884328.700000003</v>
      </c>
      <c r="H11" s="359">
        <f t="shared" ref="H11:H24" si="1">+E11-F11</f>
        <v>37891409.869999997</v>
      </c>
      <c r="IU11" s="222"/>
    </row>
    <row r="12" spans="2:255" x14ac:dyDescent="0.25">
      <c r="B12" s="356" t="s">
        <v>336</v>
      </c>
      <c r="C12" s="359">
        <v>100813483</v>
      </c>
      <c r="D12" s="360">
        <v>-65420.289999999935</v>
      </c>
      <c r="E12" s="359">
        <f t="shared" si="0"/>
        <v>100748062.70999999</v>
      </c>
      <c r="F12" s="360">
        <v>52690017.890000001</v>
      </c>
      <c r="G12" s="359">
        <v>51865997.869999997</v>
      </c>
      <c r="H12" s="359">
        <f t="shared" si="1"/>
        <v>48058044.819999993</v>
      </c>
      <c r="IU12" s="222"/>
    </row>
    <row r="13" spans="2:255" x14ac:dyDescent="0.25">
      <c r="B13" s="356" t="s">
        <v>337</v>
      </c>
      <c r="C13" s="359">
        <v>37920714</v>
      </c>
      <c r="D13" s="360">
        <v>4541632.6099999994</v>
      </c>
      <c r="E13" s="359">
        <f t="shared" si="0"/>
        <v>42462346.609999999</v>
      </c>
      <c r="F13" s="360">
        <v>16741712.939999999</v>
      </c>
      <c r="G13" s="359">
        <v>16292501.890000001</v>
      </c>
      <c r="H13" s="359">
        <f t="shared" si="1"/>
        <v>25720633.670000002</v>
      </c>
      <c r="IU13" s="222"/>
    </row>
    <row r="14" spans="2:255" x14ac:dyDescent="0.25">
      <c r="B14" s="356" t="s">
        <v>338</v>
      </c>
      <c r="C14" s="359">
        <v>75029611</v>
      </c>
      <c r="D14" s="360">
        <v>389454.74999999866</v>
      </c>
      <c r="E14" s="359">
        <f t="shared" si="0"/>
        <v>75419065.75</v>
      </c>
      <c r="F14" s="360">
        <v>25515185.890000001</v>
      </c>
      <c r="G14" s="359">
        <v>25242627.780000001</v>
      </c>
      <c r="H14" s="359">
        <f t="shared" si="1"/>
        <v>49903879.859999999</v>
      </c>
      <c r="IU14" s="222"/>
    </row>
    <row r="15" spans="2:255" x14ac:dyDescent="0.25">
      <c r="B15" s="356" t="s">
        <v>339</v>
      </c>
      <c r="C15" s="359">
        <v>462538950</v>
      </c>
      <c r="D15" s="360">
        <v>-2606071.459999999</v>
      </c>
      <c r="E15" s="359">
        <f t="shared" si="0"/>
        <v>459932878.54000002</v>
      </c>
      <c r="F15" s="360">
        <v>207324575.87</v>
      </c>
      <c r="G15" s="359">
        <v>201107788.06999999</v>
      </c>
      <c r="H15" s="359">
        <f t="shared" si="1"/>
        <v>252608302.67000002</v>
      </c>
      <c r="IU15" s="222"/>
    </row>
    <row r="16" spans="2:255" x14ac:dyDescent="0.25">
      <c r="B16" s="356" t="s">
        <v>340</v>
      </c>
      <c r="C16" s="359">
        <v>228722180</v>
      </c>
      <c r="D16" s="360">
        <v>109734820.27</v>
      </c>
      <c r="E16" s="359">
        <f t="shared" si="0"/>
        <v>338457000.26999998</v>
      </c>
      <c r="F16" s="360">
        <v>98729249.969999999</v>
      </c>
      <c r="G16" s="359">
        <v>96653469.329999998</v>
      </c>
      <c r="H16" s="359">
        <f t="shared" si="1"/>
        <v>239727750.29999998</v>
      </c>
      <c r="IU16" s="222"/>
    </row>
    <row r="17" spans="2:255" x14ac:dyDescent="0.25">
      <c r="B17" s="356" t="s">
        <v>341</v>
      </c>
      <c r="C17" s="359">
        <v>5451619</v>
      </c>
      <c r="D17" s="360">
        <v>4382517.4700000007</v>
      </c>
      <c r="E17" s="359">
        <f t="shared" si="0"/>
        <v>9834136.4700000007</v>
      </c>
      <c r="F17" s="360">
        <v>4190174.7</v>
      </c>
      <c r="G17" s="359">
        <v>4171204.52</v>
      </c>
      <c r="H17" s="359">
        <f t="shared" si="1"/>
        <v>5643961.7700000005</v>
      </c>
      <c r="IU17" s="222"/>
    </row>
    <row r="18" spans="2:255" x14ac:dyDescent="0.25">
      <c r="B18" s="356" t="s">
        <v>342</v>
      </c>
      <c r="C18" s="359">
        <v>7910801</v>
      </c>
      <c r="D18" s="360">
        <v>2307286.0000000005</v>
      </c>
      <c r="E18" s="359">
        <f t="shared" si="0"/>
        <v>10218087</v>
      </c>
      <c r="F18" s="360">
        <v>4717957.79</v>
      </c>
      <c r="G18" s="359">
        <v>4701291.05</v>
      </c>
      <c r="H18" s="359">
        <f t="shared" si="1"/>
        <v>5500129.21</v>
      </c>
      <c r="IU18" s="222"/>
    </row>
    <row r="19" spans="2:255" x14ac:dyDescent="0.25">
      <c r="B19" s="356" t="s">
        <v>343</v>
      </c>
      <c r="C19" s="359">
        <v>79848480</v>
      </c>
      <c r="D19" s="360">
        <v>3887875.4899999988</v>
      </c>
      <c r="E19" s="359">
        <f t="shared" si="0"/>
        <v>83736355.489999995</v>
      </c>
      <c r="F19" s="360">
        <v>35922324.140000001</v>
      </c>
      <c r="G19" s="359">
        <v>35268719.799999997</v>
      </c>
      <c r="H19" s="359">
        <f t="shared" si="1"/>
        <v>47814031.349999994</v>
      </c>
      <c r="IU19" s="222"/>
    </row>
    <row r="20" spans="2:255" x14ac:dyDescent="0.25">
      <c r="B20" s="356" t="s">
        <v>344</v>
      </c>
      <c r="C20" s="359">
        <v>7567536</v>
      </c>
      <c r="D20" s="360">
        <v>934079.69999999972</v>
      </c>
      <c r="E20" s="359">
        <f t="shared" si="0"/>
        <v>8501615.6999999993</v>
      </c>
      <c r="F20" s="360">
        <v>4219395.25</v>
      </c>
      <c r="G20" s="359">
        <v>4199687.2699999996</v>
      </c>
      <c r="H20" s="359">
        <f t="shared" si="1"/>
        <v>4282220.4499999993</v>
      </c>
      <c r="IU20" s="222"/>
    </row>
    <row r="21" spans="2:255" ht="25.5" x14ac:dyDescent="0.25">
      <c r="B21" s="356" t="s">
        <v>345</v>
      </c>
      <c r="C21" s="359">
        <v>315035324.06</v>
      </c>
      <c r="D21" s="360">
        <v>167385929.61000001</v>
      </c>
      <c r="E21" s="359">
        <f t="shared" si="0"/>
        <v>482421253.67000002</v>
      </c>
      <c r="F21" s="360">
        <v>63766105.649999999</v>
      </c>
      <c r="G21" s="359">
        <v>63641298.840000004</v>
      </c>
      <c r="H21" s="359">
        <f t="shared" si="1"/>
        <v>418655148.02000004</v>
      </c>
      <c r="IU21" s="222"/>
    </row>
    <row r="22" spans="2:255" x14ac:dyDescent="0.25">
      <c r="B22" s="356" t="s">
        <v>346</v>
      </c>
      <c r="C22" s="359">
        <v>48552606</v>
      </c>
      <c r="D22" s="360">
        <v>1337241.73</v>
      </c>
      <c r="E22" s="359">
        <f t="shared" si="0"/>
        <v>49889847.729999997</v>
      </c>
      <c r="F22" s="360">
        <v>21982862.859999999</v>
      </c>
      <c r="G22" s="359">
        <v>21096883.41</v>
      </c>
      <c r="H22" s="359">
        <f t="shared" si="1"/>
        <v>27906984.869999997</v>
      </c>
      <c r="IU22" s="222"/>
    </row>
    <row r="23" spans="2:255" x14ac:dyDescent="0.25">
      <c r="B23" s="356" t="s">
        <v>347</v>
      </c>
      <c r="C23" s="359">
        <v>14954015</v>
      </c>
      <c r="D23" s="360">
        <v>-436390.62000000017</v>
      </c>
      <c r="E23" s="359">
        <f t="shared" si="0"/>
        <v>14517624.379999999</v>
      </c>
      <c r="F23" s="360">
        <v>5817964.3300000001</v>
      </c>
      <c r="G23" s="359">
        <v>5800420.8600000003</v>
      </c>
      <c r="H23" s="359">
        <f t="shared" si="1"/>
        <v>8699660.0499999989</v>
      </c>
      <c r="IU23" s="222"/>
    </row>
    <row r="24" spans="2:255" x14ac:dyDescent="0.25">
      <c r="B24" s="356" t="s">
        <v>348</v>
      </c>
      <c r="C24" s="361">
        <v>51917612</v>
      </c>
      <c r="D24" s="360">
        <v>1441014.6299999997</v>
      </c>
      <c r="E24" s="359">
        <f t="shared" si="0"/>
        <v>53358626.630000003</v>
      </c>
      <c r="F24" s="360">
        <v>25304117.239999998</v>
      </c>
      <c r="G24" s="361">
        <v>24826073.969999999</v>
      </c>
      <c r="H24" s="359">
        <f t="shared" si="1"/>
        <v>28054509.390000004</v>
      </c>
      <c r="IU24" s="222"/>
    </row>
    <row r="25" spans="2:255" x14ac:dyDescent="0.25">
      <c r="B25" s="357"/>
      <c r="C25" s="358">
        <f t="shared" ref="C25:H25" si="2">SUM(C10:C24)</f>
        <v>1514573232.3799999</v>
      </c>
      <c r="D25" s="358">
        <f t="shared" si="2"/>
        <v>297883968.93000001</v>
      </c>
      <c r="E25" s="358">
        <f t="shared" si="2"/>
        <v>1812457201.3100004</v>
      </c>
      <c r="F25" s="358">
        <f t="shared" si="2"/>
        <v>609164835.74000001</v>
      </c>
      <c r="G25" s="358">
        <f t="shared" si="2"/>
        <v>590843968.03999996</v>
      </c>
      <c r="H25" s="358">
        <f t="shared" si="2"/>
        <v>1203292365.5700002</v>
      </c>
      <c r="IU25" s="222"/>
    </row>
    <row r="27" spans="2:255" x14ac:dyDescent="0.25">
      <c r="C27" s="222"/>
      <c r="D27" s="222"/>
      <c r="E27" s="222"/>
      <c r="F27" s="222"/>
      <c r="G27" s="222"/>
      <c r="H27" s="222"/>
    </row>
    <row r="28" spans="2:255" x14ac:dyDescent="0.25">
      <c r="C28" s="222"/>
      <c r="D28" s="222"/>
      <c r="E28" s="222"/>
      <c r="F28" s="222"/>
      <c r="G28" s="222"/>
      <c r="H28" s="222"/>
    </row>
  </sheetData>
  <mergeCells count="7">
    <mergeCell ref="B1:H1"/>
    <mergeCell ref="B2:H2"/>
    <mergeCell ref="B3:H3"/>
    <mergeCell ref="B4:H4"/>
    <mergeCell ref="B6:B8"/>
    <mergeCell ref="C6:G6"/>
    <mergeCell ref="H6:H7"/>
  </mergeCells>
  <pageMargins left="0.70866141732283472" right="0.70866141732283472" top="0.74803149606299213" bottom="0.74803149606299213" header="0.31496062992125984" footer="0.31496062992125984"/>
  <pageSetup scale="80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47"/>
  <sheetViews>
    <sheetView topLeftCell="B1" workbookViewId="0">
      <selection activeCell="B17" sqref="B17:C17"/>
    </sheetView>
  </sheetViews>
  <sheetFormatPr baseColWidth="10" defaultColWidth="0" defaultRowHeight="14.25" x14ac:dyDescent="0.2"/>
  <cols>
    <col min="1" max="1" width="2.7109375" style="362" customWidth="1"/>
    <col min="2" max="2" width="17.85546875" style="362" customWidth="1"/>
    <col min="3" max="3" width="42.42578125" style="362" customWidth="1"/>
    <col min="4" max="9" width="14.7109375" style="387" customWidth="1"/>
    <col min="10" max="10" width="2.7109375" style="362" customWidth="1"/>
    <col min="11" max="16384" width="11.42578125" style="362" hidden="1"/>
  </cols>
  <sheetData>
    <row r="2" spans="2:11" x14ac:dyDescent="0.2">
      <c r="B2" s="541" t="s">
        <v>0</v>
      </c>
      <c r="C2" s="541"/>
      <c r="D2" s="541"/>
      <c r="E2" s="541"/>
      <c r="F2" s="541"/>
      <c r="G2" s="541"/>
      <c r="H2" s="541"/>
      <c r="I2" s="541"/>
    </row>
    <row r="3" spans="2:11" x14ac:dyDescent="0.2">
      <c r="B3" s="541" t="s">
        <v>269</v>
      </c>
      <c r="C3" s="541"/>
      <c r="D3" s="541"/>
      <c r="E3" s="541"/>
      <c r="F3" s="541"/>
      <c r="G3" s="541"/>
      <c r="H3" s="541"/>
      <c r="I3" s="541"/>
    </row>
    <row r="4" spans="2:11" x14ac:dyDescent="0.2">
      <c r="B4" s="541" t="s">
        <v>349</v>
      </c>
      <c r="C4" s="541"/>
      <c r="D4" s="541"/>
      <c r="E4" s="541"/>
      <c r="F4" s="541"/>
      <c r="G4" s="541"/>
      <c r="H4" s="541"/>
      <c r="I4" s="541"/>
    </row>
    <row r="5" spans="2:11" x14ac:dyDescent="0.2">
      <c r="B5" s="541" t="s">
        <v>197</v>
      </c>
      <c r="C5" s="541"/>
      <c r="D5" s="541"/>
      <c r="E5" s="541"/>
      <c r="F5" s="541"/>
      <c r="G5" s="541"/>
      <c r="H5" s="541"/>
      <c r="I5" s="541"/>
    </row>
    <row r="6" spans="2:11" x14ac:dyDescent="0.2">
      <c r="B6" s="541" t="s">
        <v>232</v>
      </c>
      <c r="C6" s="541"/>
      <c r="D6" s="541"/>
      <c r="E6" s="541"/>
      <c r="F6" s="541"/>
      <c r="G6" s="541"/>
      <c r="H6" s="541"/>
      <c r="I6" s="541"/>
    </row>
    <row r="7" spans="2:11" ht="15" x14ac:dyDescent="0.2">
      <c r="B7" s="333"/>
      <c r="C7" s="363"/>
      <c r="D7" s="554"/>
      <c r="E7" s="554"/>
      <c r="F7" s="554"/>
      <c r="G7" s="554"/>
      <c r="H7" s="554"/>
      <c r="I7" s="554"/>
      <c r="J7" s="554"/>
      <c r="K7" s="554"/>
    </row>
    <row r="8" spans="2:11" x14ac:dyDescent="0.2">
      <c r="B8" s="555" t="s">
        <v>75</v>
      </c>
      <c r="C8" s="556"/>
      <c r="D8" s="561" t="s">
        <v>271</v>
      </c>
      <c r="E8" s="562"/>
      <c r="F8" s="562"/>
      <c r="G8" s="562"/>
      <c r="H8" s="563"/>
      <c r="I8" s="564" t="s">
        <v>272</v>
      </c>
    </row>
    <row r="9" spans="2:11" ht="27.75" customHeight="1" x14ac:dyDescent="0.2">
      <c r="B9" s="557"/>
      <c r="C9" s="558"/>
      <c r="D9" s="364" t="s">
        <v>273</v>
      </c>
      <c r="E9" s="365" t="s">
        <v>274</v>
      </c>
      <c r="F9" s="364" t="s">
        <v>238</v>
      </c>
      <c r="G9" s="364" t="s">
        <v>239</v>
      </c>
      <c r="H9" s="364" t="s">
        <v>275</v>
      </c>
      <c r="I9" s="565"/>
    </row>
    <row r="10" spans="2:11" x14ac:dyDescent="0.2">
      <c r="B10" s="559"/>
      <c r="C10" s="560"/>
      <c r="D10" s="366">
        <v>1</v>
      </c>
      <c r="E10" s="366">
        <v>2</v>
      </c>
      <c r="F10" s="366" t="s">
        <v>276</v>
      </c>
      <c r="G10" s="366">
        <v>4</v>
      </c>
      <c r="H10" s="366">
        <v>5</v>
      </c>
      <c r="I10" s="367" t="s">
        <v>277</v>
      </c>
    </row>
    <row r="11" spans="2:11" x14ac:dyDescent="0.2">
      <c r="B11" s="566" t="s">
        <v>350</v>
      </c>
      <c r="C11" s="567"/>
      <c r="D11" s="368">
        <f t="shared" ref="D11:I11" si="0">SUM(D12:D19)</f>
        <v>434236272.31999999</v>
      </c>
      <c r="E11" s="368">
        <f t="shared" si="0"/>
        <v>121930261.31999999</v>
      </c>
      <c r="F11" s="368">
        <f t="shared" si="0"/>
        <v>556166533.63999999</v>
      </c>
      <c r="G11" s="368">
        <f t="shared" si="0"/>
        <v>201736363.88999999</v>
      </c>
      <c r="H11" s="368">
        <f t="shared" si="0"/>
        <v>192115504.09999996</v>
      </c>
      <c r="I11" s="368">
        <f t="shared" si="0"/>
        <v>354430169.75</v>
      </c>
    </row>
    <row r="12" spans="2:11" s="371" customFormat="1" ht="15" customHeight="1" x14ac:dyDescent="0.25">
      <c r="B12" s="552" t="s">
        <v>351</v>
      </c>
      <c r="C12" s="553"/>
      <c r="D12" s="369">
        <v>14954015</v>
      </c>
      <c r="E12" s="388">
        <v>-436390.62000000017</v>
      </c>
      <c r="F12" s="370">
        <f>D12+E12</f>
        <v>14517624.379999999</v>
      </c>
      <c r="G12" s="389">
        <v>5817964.3300000001</v>
      </c>
      <c r="H12" s="389">
        <v>5800420.8600000003</v>
      </c>
      <c r="I12" s="370">
        <f>+F12-G12</f>
        <v>8699660.0499999989</v>
      </c>
    </row>
    <row r="13" spans="2:11" s="371" customFormat="1" ht="15" customHeight="1" x14ac:dyDescent="0.25">
      <c r="B13" s="552" t="s">
        <v>352</v>
      </c>
      <c r="C13" s="553"/>
      <c r="D13" s="369">
        <v>1598758</v>
      </c>
      <c r="E13" s="388">
        <v>-12391.88</v>
      </c>
      <c r="F13" s="370">
        <f t="shared" ref="F13:F19" si="1">D13+E13</f>
        <v>1586366.12</v>
      </c>
      <c r="G13" s="389">
        <v>657173.66</v>
      </c>
      <c r="H13" s="389">
        <v>654246.51</v>
      </c>
      <c r="I13" s="370">
        <f>+F13-G13</f>
        <v>929192.46000000008</v>
      </c>
    </row>
    <row r="14" spans="2:11" s="371" customFormat="1" ht="15" customHeight="1" x14ac:dyDescent="0.25">
      <c r="B14" s="552" t="s">
        <v>353</v>
      </c>
      <c r="C14" s="553"/>
      <c r="D14" s="369">
        <v>47844101</v>
      </c>
      <c r="E14" s="388">
        <v>4859186.1800000025</v>
      </c>
      <c r="F14" s="370">
        <f t="shared" si="1"/>
        <v>52703287.18</v>
      </c>
      <c r="G14" s="389">
        <v>25214244.739999998</v>
      </c>
      <c r="H14" s="389">
        <v>24449298.98</v>
      </c>
      <c r="I14" s="370">
        <f>+F14-G14</f>
        <v>27489042.440000001</v>
      </c>
    </row>
    <row r="15" spans="2:11" s="371" customFormat="1" ht="15" customHeight="1" x14ac:dyDescent="0.25">
      <c r="B15" s="552" t="s">
        <v>354</v>
      </c>
      <c r="C15" s="553"/>
      <c r="D15" s="369">
        <v>0</v>
      </c>
      <c r="E15" s="388">
        <v>0</v>
      </c>
      <c r="F15" s="370">
        <f t="shared" si="1"/>
        <v>0</v>
      </c>
      <c r="G15" s="369">
        <v>0</v>
      </c>
      <c r="H15" s="369">
        <v>0</v>
      </c>
      <c r="I15" s="370">
        <f t="shared" ref="I15:I19" si="2">+F15-G15</f>
        <v>0</v>
      </c>
    </row>
    <row r="16" spans="2:11" s="371" customFormat="1" x14ac:dyDescent="0.25">
      <c r="B16" s="552" t="s">
        <v>355</v>
      </c>
      <c r="C16" s="553"/>
      <c r="D16" s="369">
        <v>61312383</v>
      </c>
      <c r="E16" s="388">
        <v>-66164.129999999917</v>
      </c>
      <c r="F16" s="370">
        <f t="shared" si="1"/>
        <v>61246218.869999997</v>
      </c>
      <c r="G16" s="389">
        <v>31193492.84</v>
      </c>
      <c r="H16" s="389">
        <v>30369472.82</v>
      </c>
      <c r="I16" s="370">
        <f t="shared" si="2"/>
        <v>30052726.029999997</v>
      </c>
    </row>
    <row r="17" spans="2:9" s="371" customFormat="1" x14ac:dyDescent="0.25">
      <c r="B17" s="552" t="s">
        <v>356</v>
      </c>
      <c r="C17" s="553"/>
      <c r="D17" s="369">
        <v>0</v>
      </c>
      <c r="E17" s="388">
        <v>0</v>
      </c>
      <c r="F17" s="370">
        <f t="shared" si="1"/>
        <v>0</v>
      </c>
      <c r="G17" s="369">
        <v>0</v>
      </c>
      <c r="H17" s="369">
        <v>0</v>
      </c>
      <c r="I17" s="370">
        <f t="shared" si="2"/>
        <v>0</v>
      </c>
    </row>
    <row r="18" spans="2:9" s="371" customFormat="1" x14ac:dyDescent="0.25">
      <c r="B18" s="552" t="s">
        <v>357</v>
      </c>
      <c r="C18" s="553"/>
      <c r="D18" s="369">
        <v>234032819</v>
      </c>
      <c r="E18" s="388">
        <v>110998067.78999999</v>
      </c>
      <c r="F18" s="370">
        <f t="shared" si="1"/>
        <v>345030886.78999996</v>
      </c>
      <c r="G18" s="389">
        <v>102405930.51000001</v>
      </c>
      <c r="H18" s="389">
        <v>100227511.09999999</v>
      </c>
      <c r="I18" s="370">
        <f t="shared" si="2"/>
        <v>242624956.27999997</v>
      </c>
    </row>
    <row r="19" spans="2:9" s="371" customFormat="1" x14ac:dyDescent="0.25">
      <c r="B19" s="552" t="s">
        <v>358</v>
      </c>
      <c r="C19" s="553"/>
      <c r="D19" s="369">
        <v>74494196.319999993</v>
      </c>
      <c r="E19" s="388">
        <v>6587953.9800000004</v>
      </c>
      <c r="F19" s="370">
        <f t="shared" si="1"/>
        <v>81082150.299999997</v>
      </c>
      <c r="G19" s="389">
        <v>36447557.810000002</v>
      </c>
      <c r="H19" s="389">
        <v>30614553.829999998</v>
      </c>
      <c r="I19" s="370">
        <f t="shared" si="2"/>
        <v>44634592.489999995</v>
      </c>
    </row>
    <row r="20" spans="2:9" x14ac:dyDescent="0.2">
      <c r="B20" s="372"/>
      <c r="C20" s="373"/>
      <c r="D20" s="374"/>
      <c r="E20" s="374"/>
      <c r="F20" s="374"/>
      <c r="G20" s="374"/>
      <c r="H20" s="374"/>
      <c r="I20" s="374"/>
    </row>
    <row r="21" spans="2:9" s="371" customFormat="1" x14ac:dyDescent="0.25">
      <c r="B21" s="568" t="s">
        <v>359</v>
      </c>
      <c r="C21" s="569"/>
      <c r="D21" s="375">
        <f t="shared" ref="D21:I21" si="3">SUM(D22:D28)</f>
        <v>1031637581.0599999</v>
      </c>
      <c r="E21" s="375">
        <f t="shared" si="3"/>
        <v>172456147.43999997</v>
      </c>
      <c r="F21" s="375">
        <f t="shared" si="3"/>
        <v>1204093728.4999998</v>
      </c>
      <c r="G21" s="375">
        <f t="shared" si="3"/>
        <v>380866136.06</v>
      </c>
      <c r="H21" s="375">
        <f t="shared" si="3"/>
        <v>372195976.66999996</v>
      </c>
      <c r="I21" s="375">
        <f t="shared" si="3"/>
        <v>823227592.43999994</v>
      </c>
    </row>
    <row r="22" spans="2:9" s="371" customFormat="1" x14ac:dyDescent="0.25">
      <c r="B22" s="552" t="s">
        <v>360</v>
      </c>
      <c r="C22" s="553"/>
      <c r="D22" s="376">
        <v>65683755</v>
      </c>
      <c r="E22" s="388">
        <v>-25006294.23</v>
      </c>
      <c r="F22" s="370">
        <f t="shared" ref="F22:F28" si="4">D22+E22</f>
        <v>40677460.769999996</v>
      </c>
      <c r="G22" s="389">
        <v>2013323.14</v>
      </c>
      <c r="H22" s="389">
        <v>1993362.35</v>
      </c>
      <c r="I22" s="370">
        <f t="shared" ref="I22:I28" si="5">+F22-G22</f>
        <v>38664137.629999995</v>
      </c>
    </row>
    <row r="23" spans="2:9" s="371" customFormat="1" x14ac:dyDescent="0.25">
      <c r="B23" s="552" t="s">
        <v>361</v>
      </c>
      <c r="C23" s="553"/>
      <c r="D23" s="376">
        <v>708260554.05999994</v>
      </c>
      <c r="E23" s="388">
        <v>190880579.76999998</v>
      </c>
      <c r="F23" s="370">
        <f t="shared" si="4"/>
        <v>899141133.82999992</v>
      </c>
      <c r="G23" s="389">
        <v>268444211.60000002</v>
      </c>
      <c r="H23" s="389">
        <v>262133135.11000001</v>
      </c>
      <c r="I23" s="370">
        <f t="shared" si="5"/>
        <v>630696922.2299999</v>
      </c>
    </row>
    <row r="24" spans="2:9" s="371" customFormat="1" x14ac:dyDescent="0.25">
      <c r="B24" s="552" t="s">
        <v>362</v>
      </c>
      <c r="C24" s="553"/>
      <c r="D24" s="376">
        <v>5183819</v>
      </c>
      <c r="E24" s="388">
        <v>-91745.080000000031</v>
      </c>
      <c r="F24" s="370">
        <f t="shared" si="4"/>
        <v>5092073.92</v>
      </c>
      <c r="G24" s="389">
        <v>2183212.17</v>
      </c>
      <c r="H24" s="389">
        <v>2159651.44</v>
      </c>
      <c r="I24" s="370">
        <f t="shared" si="5"/>
        <v>2908861.75</v>
      </c>
    </row>
    <row r="25" spans="2:9" s="371" customFormat="1" x14ac:dyDescent="0.25">
      <c r="B25" s="552" t="s">
        <v>363</v>
      </c>
      <c r="C25" s="553"/>
      <c r="D25" s="376">
        <v>67858212</v>
      </c>
      <c r="E25" s="388">
        <v>558437.93999999971</v>
      </c>
      <c r="F25" s="370">
        <f t="shared" si="4"/>
        <v>68416649.939999998</v>
      </c>
      <c r="G25" s="389">
        <v>31479546.07</v>
      </c>
      <c r="H25" s="389">
        <v>30960345.510000002</v>
      </c>
      <c r="I25" s="370">
        <f t="shared" si="5"/>
        <v>36937103.869999997</v>
      </c>
    </row>
    <row r="26" spans="2:9" s="371" customFormat="1" x14ac:dyDescent="0.25">
      <c r="B26" s="552" t="s">
        <v>364</v>
      </c>
      <c r="C26" s="553"/>
      <c r="D26" s="376">
        <v>56252555</v>
      </c>
      <c r="E26" s="388">
        <v>885412.41999999934</v>
      </c>
      <c r="F26" s="370">
        <f t="shared" si="4"/>
        <v>57137967.420000002</v>
      </c>
      <c r="G26" s="389">
        <v>18839806.690000001</v>
      </c>
      <c r="H26" s="389">
        <v>18583829.649999999</v>
      </c>
      <c r="I26" s="370">
        <f t="shared" si="5"/>
        <v>38298160.730000004</v>
      </c>
    </row>
    <row r="27" spans="2:9" s="371" customFormat="1" x14ac:dyDescent="0.25">
      <c r="B27" s="552" t="s">
        <v>365</v>
      </c>
      <c r="C27" s="553"/>
      <c r="D27" s="376">
        <v>56385432</v>
      </c>
      <c r="E27" s="388">
        <v>1804480.2800000003</v>
      </c>
      <c r="F27" s="370">
        <f t="shared" si="4"/>
        <v>58189912.280000001</v>
      </c>
      <c r="G27" s="389">
        <v>25843853.649999999</v>
      </c>
      <c r="H27" s="389">
        <v>24791162.329999998</v>
      </c>
      <c r="I27" s="370">
        <f t="shared" si="5"/>
        <v>32346058.630000003</v>
      </c>
    </row>
    <row r="28" spans="2:9" s="371" customFormat="1" x14ac:dyDescent="0.25">
      <c r="B28" s="552" t="s">
        <v>366</v>
      </c>
      <c r="C28" s="553"/>
      <c r="D28" s="376">
        <v>72013254</v>
      </c>
      <c r="E28" s="388">
        <v>3425276.3400000003</v>
      </c>
      <c r="F28" s="370">
        <f t="shared" si="4"/>
        <v>75438530.340000004</v>
      </c>
      <c r="G28" s="389">
        <v>32062182.739999998</v>
      </c>
      <c r="H28" s="389">
        <v>31574490.280000001</v>
      </c>
      <c r="I28" s="370">
        <f t="shared" si="5"/>
        <v>43376347.600000009</v>
      </c>
    </row>
    <row r="29" spans="2:9" x14ac:dyDescent="0.2">
      <c r="B29" s="372"/>
      <c r="C29" s="373"/>
      <c r="D29" s="377"/>
      <c r="E29" s="377"/>
      <c r="F29" s="374"/>
      <c r="G29" s="377"/>
      <c r="H29" s="377"/>
      <c r="I29" s="377"/>
    </row>
    <row r="30" spans="2:9" s="371" customFormat="1" x14ac:dyDescent="0.25">
      <c r="B30" s="568" t="s">
        <v>367</v>
      </c>
      <c r="C30" s="569"/>
      <c r="D30" s="378">
        <f t="shared" ref="D30:I30" si="6">SUM(D31:D39)</f>
        <v>9196839</v>
      </c>
      <c r="E30" s="378">
        <f t="shared" si="6"/>
        <v>3497436.3300000005</v>
      </c>
      <c r="F30" s="378">
        <f t="shared" si="6"/>
        <v>12694275.33</v>
      </c>
      <c r="G30" s="378">
        <f t="shared" si="6"/>
        <v>5065710.74</v>
      </c>
      <c r="H30" s="378">
        <f t="shared" si="6"/>
        <v>5035862.22</v>
      </c>
      <c r="I30" s="378">
        <f t="shared" si="6"/>
        <v>7628564.5899999999</v>
      </c>
    </row>
    <row r="31" spans="2:9" s="371" customFormat="1" x14ac:dyDescent="0.25">
      <c r="B31" s="552" t="s">
        <v>368</v>
      </c>
      <c r="C31" s="553"/>
      <c r="D31" s="376">
        <v>5451619</v>
      </c>
      <c r="E31" s="376">
        <v>4382517.4700000007</v>
      </c>
      <c r="F31" s="370">
        <f t="shared" ref="F31:F39" si="7">D31+E31</f>
        <v>9834136.4700000007</v>
      </c>
      <c r="G31" s="389">
        <v>4190174.7</v>
      </c>
      <c r="H31" s="389">
        <v>4171204.52</v>
      </c>
      <c r="I31" s="370">
        <f>+F31-G31</f>
        <v>5643961.7700000005</v>
      </c>
    </row>
    <row r="32" spans="2:9" s="371" customFormat="1" x14ac:dyDescent="0.25">
      <c r="B32" s="552" t="s">
        <v>369</v>
      </c>
      <c r="C32" s="553"/>
      <c r="D32" s="369">
        <v>0</v>
      </c>
      <c r="E32" s="369">
        <v>0</v>
      </c>
      <c r="F32" s="370">
        <f t="shared" si="7"/>
        <v>0</v>
      </c>
      <c r="G32" s="369">
        <v>0</v>
      </c>
      <c r="H32" s="369">
        <v>0</v>
      </c>
      <c r="I32" s="370">
        <f t="shared" ref="I32:I39" si="8">+F32-G32</f>
        <v>0</v>
      </c>
    </row>
    <row r="33" spans="2:9" s="371" customFormat="1" x14ac:dyDescent="0.25">
      <c r="B33" s="552" t="s">
        <v>370</v>
      </c>
      <c r="C33" s="553"/>
      <c r="D33" s="369">
        <v>0</v>
      </c>
      <c r="E33" s="369">
        <v>0</v>
      </c>
      <c r="F33" s="370">
        <f t="shared" si="7"/>
        <v>0</v>
      </c>
      <c r="G33" s="369">
        <v>0</v>
      </c>
      <c r="H33" s="369">
        <v>0</v>
      </c>
      <c r="I33" s="370">
        <f t="shared" si="8"/>
        <v>0</v>
      </c>
    </row>
    <row r="34" spans="2:9" s="371" customFormat="1" x14ac:dyDescent="0.25">
      <c r="B34" s="552" t="s">
        <v>371</v>
      </c>
      <c r="C34" s="553"/>
      <c r="D34" s="369">
        <v>0</v>
      </c>
      <c r="E34" s="369">
        <v>0</v>
      </c>
      <c r="F34" s="370">
        <f t="shared" si="7"/>
        <v>0</v>
      </c>
      <c r="G34" s="369">
        <v>0</v>
      </c>
      <c r="H34" s="369">
        <v>0</v>
      </c>
      <c r="I34" s="370">
        <f t="shared" si="8"/>
        <v>0</v>
      </c>
    </row>
    <row r="35" spans="2:9" s="371" customFormat="1" x14ac:dyDescent="0.25">
      <c r="B35" s="552" t="s">
        <v>372</v>
      </c>
      <c r="C35" s="553"/>
      <c r="D35" s="376">
        <v>3745220</v>
      </c>
      <c r="E35" s="376">
        <v>-885081.14</v>
      </c>
      <c r="F35" s="370">
        <f t="shared" si="7"/>
        <v>2860138.86</v>
      </c>
      <c r="G35" s="389">
        <v>875536.04</v>
      </c>
      <c r="H35" s="389">
        <v>864657.7</v>
      </c>
      <c r="I35" s="370">
        <f>+F35-G35</f>
        <v>1984602.8199999998</v>
      </c>
    </row>
    <row r="36" spans="2:9" s="371" customFormat="1" x14ac:dyDescent="0.25">
      <c r="B36" s="552" t="s">
        <v>373</v>
      </c>
      <c r="C36" s="553"/>
      <c r="D36" s="369">
        <v>0</v>
      </c>
      <c r="E36" s="369">
        <v>0</v>
      </c>
      <c r="F36" s="370">
        <f t="shared" si="7"/>
        <v>0</v>
      </c>
      <c r="G36" s="369">
        <v>0</v>
      </c>
      <c r="H36" s="369">
        <v>0</v>
      </c>
      <c r="I36" s="370">
        <f t="shared" si="8"/>
        <v>0</v>
      </c>
    </row>
    <row r="37" spans="2:9" s="371" customFormat="1" x14ac:dyDescent="0.25">
      <c r="B37" s="552" t="s">
        <v>374</v>
      </c>
      <c r="C37" s="553"/>
      <c r="D37" s="369">
        <v>0</v>
      </c>
      <c r="E37" s="369">
        <v>0</v>
      </c>
      <c r="F37" s="370">
        <f t="shared" si="7"/>
        <v>0</v>
      </c>
      <c r="G37" s="369">
        <v>0</v>
      </c>
      <c r="H37" s="369">
        <v>0</v>
      </c>
      <c r="I37" s="370">
        <f t="shared" si="8"/>
        <v>0</v>
      </c>
    </row>
    <row r="38" spans="2:9" s="371" customFormat="1" x14ac:dyDescent="0.25">
      <c r="B38" s="552" t="s">
        <v>375</v>
      </c>
      <c r="C38" s="553"/>
      <c r="D38" s="369">
        <v>0</v>
      </c>
      <c r="E38" s="369">
        <v>0</v>
      </c>
      <c r="F38" s="370">
        <f t="shared" si="7"/>
        <v>0</v>
      </c>
      <c r="G38" s="369">
        <v>0</v>
      </c>
      <c r="H38" s="369">
        <v>0</v>
      </c>
      <c r="I38" s="370">
        <f t="shared" si="8"/>
        <v>0</v>
      </c>
    </row>
    <row r="39" spans="2:9" s="371" customFormat="1" x14ac:dyDescent="0.25">
      <c r="B39" s="552" t="s">
        <v>376</v>
      </c>
      <c r="C39" s="553"/>
      <c r="D39" s="369">
        <v>0</v>
      </c>
      <c r="E39" s="369">
        <v>0</v>
      </c>
      <c r="F39" s="370">
        <f t="shared" si="7"/>
        <v>0</v>
      </c>
      <c r="G39" s="369">
        <v>0</v>
      </c>
      <c r="H39" s="369">
        <v>0</v>
      </c>
      <c r="I39" s="370">
        <f t="shared" si="8"/>
        <v>0</v>
      </c>
    </row>
    <row r="40" spans="2:9" x14ac:dyDescent="0.2">
      <c r="B40" s="372"/>
      <c r="C40" s="373"/>
      <c r="D40" s="377"/>
      <c r="E40" s="377"/>
      <c r="F40" s="377"/>
      <c r="G40" s="377"/>
      <c r="H40" s="377"/>
      <c r="I40" s="377"/>
    </row>
    <row r="41" spans="2:9" x14ac:dyDescent="0.2">
      <c r="B41" s="566" t="s">
        <v>377</v>
      </c>
      <c r="C41" s="567"/>
      <c r="D41" s="379">
        <f t="shared" ref="D41:I41" si="9">SUM(D42:D45)</f>
        <v>39502540</v>
      </c>
      <c r="E41" s="379">
        <f t="shared" si="9"/>
        <v>123.84</v>
      </c>
      <c r="F41" s="379">
        <f t="shared" si="9"/>
        <v>39502663.840000004</v>
      </c>
      <c r="G41" s="380">
        <f t="shared" si="9"/>
        <v>21496625.050000001</v>
      </c>
      <c r="H41" s="379">
        <f t="shared" si="9"/>
        <v>21496625.050000001</v>
      </c>
      <c r="I41" s="379">
        <f t="shared" si="9"/>
        <v>18006038.790000003</v>
      </c>
    </row>
    <row r="42" spans="2:9" s="371" customFormat="1" x14ac:dyDescent="0.25">
      <c r="B42" s="552" t="s">
        <v>378</v>
      </c>
      <c r="C42" s="553"/>
      <c r="D42" s="376">
        <v>35502540</v>
      </c>
      <c r="E42" s="376">
        <v>123.84</v>
      </c>
      <c r="F42" s="370">
        <f t="shared" ref="F42:F45" si="10">D42+E42</f>
        <v>35502663.840000004</v>
      </c>
      <c r="G42" s="389">
        <v>18008948.84</v>
      </c>
      <c r="H42" s="389">
        <v>18008948.84</v>
      </c>
      <c r="I42" s="370">
        <f>+F42-G42</f>
        <v>17493715.000000004</v>
      </c>
    </row>
    <row r="43" spans="2:9" s="371" customFormat="1" ht="24" customHeight="1" x14ac:dyDescent="0.25">
      <c r="B43" s="570" t="s">
        <v>379</v>
      </c>
      <c r="C43" s="571"/>
      <c r="D43" s="369">
        <v>0</v>
      </c>
      <c r="E43" s="369">
        <v>0</v>
      </c>
      <c r="F43" s="370">
        <f t="shared" si="10"/>
        <v>0</v>
      </c>
      <c r="G43" s="369">
        <v>0</v>
      </c>
      <c r="H43" s="369">
        <v>0</v>
      </c>
      <c r="I43" s="370">
        <f t="shared" ref="I43:I44" si="11">+F43-G43</f>
        <v>0</v>
      </c>
    </row>
    <row r="44" spans="2:9" s="371" customFormat="1" x14ac:dyDescent="0.25">
      <c r="B44" s="552" t="s">
        <v>380</v>
      </c>
      <c r="C44" s="553"/>
      <c r="D44" s="369">
        <v>0</v>
      </c>
      <c r="E44" s="369">
        <v>0</v>
      </c>
      <c r="F44" s="370">
        <f t="shared" si="10"/>
        <v>0</v>
      </c>
      <c r="G44" s="369">
        <v>0</v>
      </c>
      <c r="H44" s="369">
        <v>0</v>
      </c>
      <c r="I44" s="370">
        <f t="shared" si="11"/>
        <v>0</v>
      </c>
    </row>
    <row r="45" spans="2:9" s="371" customFormat="1" x14ac:dyDescent="0.25">
      <c r="B45" s="552" t="s">
        <v>381</v>
      </c>
      <c r="C45" s="553"/>
      <c r="D45" s="376">
        <v>4000000</v>
      </c>
      <c r="E45" s="376">
        <v>0</v>
      </c>
      <c r="F45" s="370">
        <f t="shared" si="10"/>
        <v>4000000</v>
      </c>
      <c r="G45" s="389">
        <v>3487676.21</v>
      </c>
      <c r="H45" s="376">
        <v>3487676.21</v>
      </c>
      <c r="I45" s="370">
        <f>+F45-G45</f>
        <v>512323.79000000004</v>
      </c>
    </row>
    <row r="46" spans="2:9" x14ac:dyDescent="0.2">
      <c r="B46" s="381"/>
      <c r="C46" s="382"/>
      <c r="D46" s="383"/>
      <c r="E46" s="383"/>
      <c r="F46" s="383"/>
      <c r="G46" s="383"/>
      <c r="H46" s="383"/>
      <c r="I46" s="383"/>
    </row>
    <row r="47" spans="2:9" x14ac:dyDescent="0.2">
      <c r="B47" s="384"/>
      <c r="C47" s="385" t="s">
        <v>327</v>
      </c>
      <c r="D47" s="386">
        <f t="shared" ref="D47:I47" si="12">SUM(D11,D21,D30,D41)</f>
        <v>1514573232.3799999</v>
      </c>
      <c r="E47" s="386">
        <f t="shared" si="12"/>
        <v>297883968.92999995</v>
      </c>
      <c r="F47" s="386">
        <f t="shared" si="12"/>
        <v>1812457201.3099997</v>
      </c>
      <c r="G47" s="386">
        <f t="shared" si="12"/>
        <v>609164835.74000001</v>
      </c>
      <c r="H47" s="386">
        <f t="shared" si="12"/>
        <v>590843968.03999996</v>
      </c>
      <c r="I47" s="386">
        <f t="shared" si="12"/>
        <v>1203292365.5699999</v>
      </c>
    </row>
  </sheetData>
  <mergeCells count="41">
    <mergeCell ref="B41:C41"/>
    <mergeCell ref="B42:C42"/>
    <mergeCell ref="B43:C43"/>
    <mergeCell ref="B44:C44"/>
    <mergeCell ref="B45:C45"/>
    <mergeCell ref="B39:C39"/>
    <mergeCell ref="B27:C27"/>
    <mergeCell ref="B28:C28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26:C26"/>
    <mergeCell ref="B14:C14"/>
    <mergeCell ref="B15:C15"/>
    <mergeCell ref="B16:C16"/>
    <mergeCell ref="B17:C17"/>
    <mergeCell ref="B18:C18"/>
    <mergeCell ref="B19:C19"/>
    <mergeCell ref="B21:C21"/>
    <mergeCell ref="B22:C22"/>
    <mergeCell ref="B23:C23"/>
    <mergeCell ref="B24:C24"/>
    <mergeCell ref="B25:C25"/>
    <mergeCell ref="B13:C13"/>
    <mergeCell ref="B2:I2"/>
    <mergeCell ref="B3:I3"/>
    <mergeCell ref="B4:I4"/>
    <mergeCell ref="B5:I5"/>
    <mergeCell ref="B6:I6"/>
    <mergeCell ref="D7:K7"/>
    <mergeCell ref="B8:C10"/>
    <mergeCell ref="D8:H8"/>
    <mergeCell ref="I8:I9"/>
    <mergeCell ref="B11:C11"/>
    <mergeCell ref="B12:C12"/>
  </mergeCells>
  <pageMargins left="0.70866141732283472" right="0.70866141732283472" top="0.74803149606299213" bottom="0.74803149606299213" header="0.31496062992125984" footer="0.31496062992125984"/>
  <pageSetup scale="74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"/>
  <sheetViews>
    <sheetView topLeftCell="A22" workbookViewId="0">
      <selection activeCell="G44" sqref="G44"/>
    </sheetView>
  </sheetViews>
  <sheetFormatPr baseColWidth="10" defaultColWidth="0" defaultRowHeight="14.25" customHeight="1" zeroHeight="1" x14ac:dyDescent="0.2"/>
  <cols>
    <col min="1" max="1" width="2.7109375" style="390" customWidth="1"/>
    <col min="2" max="3" width="11.42578125" style="390" customWidth="1"/>
    <col min="4" max="4" width="51.28515625" style="390" customWidth="1"/>
    <col min="5" max="10" width="15.7109375" style="390" customWidth="1"/>
    <col min="11" max="11" width="2.85546875" style="390" customWidth="1"/>
    <col min="12" max="16384" width="11.42578125" style="390" hidden="1"/>
  </cols>
  <sheetData>
    <row r="1" spans="2:10" x14ac:dyDescent="0.2"/>
    <row r="2" spans="2:10" x14ac:dyDescent="0.2">
      <c r="B2" s="541" t="s">
        <v>0</v>
      </c>
      <c r="C2" s="541"/>
      <c r="D2" s="541"/>
      <c r="E2" s="541"/>
      <c r="F2" s="541"/>
      <c r="G2" s="541"/>
      <c r="H2" s="541"/>
      <c r="I2" s="541"/>
      <c r="J2" s="580"/>
    </row>
    <row r="3" spans="2:10" x14ac:dyDescent="0.2">
      <c r="B3" s="541" t="s">
        <v>269</v>
      </c>
      <c r="C3" s="541"/>
      <c r="D3" s="541"/>
      <c r="E3" s="541"/>
      <c r="F3" s="541"/>
      <c r="G3" s="541"/>
      <c r="H3" s="541"/>
      <c r="I3" s="541"/>
      <c r="J3" s="580"/>
    </row>
    <row r="4" spans="2:10" x14ac:dyDescent="0.2">
      <c r="B4" s="541" t="s">
        <v>382</v>
      </c>
      <c r="C4" s="541"/>
      <c r="D4" s="541"/>
      <c r="E4" s="541"/>
      <c r="F4" s="541"/>
      <c r="G4" s="541"/>
      <c r="H4" s="541"/>
      <c r="I4" s="541"/>
      <c r="J4" s="580"/>
    </row>
    <row r="5" spans="2:10" x14ac:dyDescent="0.2">
      <c r="B5" s="541" t="s">
        <v>197</v>
      </c>
      <c r="C5" s="541"/>
      <c r="D5" s="541"/>
      <c r="E5" s="541"/>
      <c r="F5" s="541"/>
      <c r="G5" s="541"/>
      <c r="H5" s="541"/>
      <c r="I5" s="541"/>
      <c r="J5" s="580"/>
    </row>
    <row r="6" spans="2:10" x14ac:dyDescent="0.2">
      <c r="B6" s="541" t="s">
        <v>232</v>
      </c>
      <c r="C6" s="541"/>
      <c r="D6" s="541"/>
      <c r="E6" s="541"/>
      <c r="F6" s="541"/>
      <c r="G6" s="541"/>
      <c r="H6" s="541"/>
      <c r="I6" s="541"/>
      <c r="J6" s="580"/>
    </row>
    <row r="7" spans="2:10" x14ac:dyDescent="0.2">
      <c r="B7" s="333"/>
      <c r="C7" s="333"/>
      <c r="D7" s="333"/>
      <c r="E7" s="333"/>
      <c r="F7" s="333"/>
      <c r="G7" s="333"/>
      <c r="H7" s="333"/>
      <c r="I7" s="333"/>
      <c r="J7" s="333"/>
    </row>
    <row r="8" spans="2:10" x14ac:dyDescent="0.2">
      <c r="B8" s="555" t="s">
        <v>75</v>
      </c>
      <c r="C8" s="572"/>
      <c r="D8" s="556"/>
      <c r="E8" s="575" t="s">
        <v>383</v>
      </c>
      <c r="F8" s="576"/>
      <c r="G8" s="576"/>
      <c r="H8" s="576"/>
      <c r="I8" s="577"/>
      <c r="J8" s="578" t="s">
        <v>272</v>
      </c>
    </row>
    <row r="9" spans="2:10" ht="24" x14ac:dyDescent="0.2">
      <c r="B9" s="557"/>
      <c r="C9" s="573"/>
      <c r="D9" s="558"/>
      <c r="E9" s="391" t="s">
        <v>273</v>
      </c>
      <c r="F9" s="392" t="s">
        <v>274</v>
      </c>
      <c r="G9" s="393" t="s">
        <v>238</v>
      </c>
      <c r="H9" s="393" t="s">
        <v>239</v>
      </c>
      <c r="I9" s="394" t="s">
        <v>275</v>
      </c>
      <c r="J9" s="579"/>
    </row>
    <row r="10" spans="2:10" x14ac:dyDescent="0.2">
      <c r="B10" s="559"/>
      <c r="C10" s="574"/>
      <c r="D10" s="560"/>
      <c r="E10" s="395">
        <v>1</v>
      </c>
      <c r="F10" s="395">
        <v>2</v>
      </c>
      <c r="G10" s="395" t="s">
        <v>276</v>
      </c>
      <c r="H10" s="395">
        <v>4</v>
      </c>
      <c r="I10" s="396">
        <v>5</v>
      </c>
      <c r="J10" s="395" t="s">
        <v>277</v>
      </c>
    </row>
    <row r="11" spans="2:10" s="397" customFormat="1" x14ac:dyDescent="0.2">
      <c r="B11" s="570" t="s">
        <v>384</v>
      </c>
      <c r="C11" s="583"/>
      <c r="D11" s="571"/>
      <c r="E11" s="405">
        <f t="shared" ref="E11:J11" si="0">SUM(E12,E15,E24,E28,E31,E36)</f>
        <v>1475070692.3799999</v>
      </c>
      <c r="F11" s="405">
        <f t="shared" si="0"/>
        <v>297883845.08999991</v>
      </c>
      <c r="G11" s="405">
        <f t="shared" si="0"/>
        <v>1772954537.4699998</v>
      </c>
      <c r="H11" s="405">
        <f t="shared" si="0"/>
        <v>587668210.68999994</v>
      </c>
      <c r="I11" s="405">
        <f t="shared" si="0"/>
        <v>569347342.99000001</v>
      </c>
      <c r="J11" s="405">
        <f t="shared" si="0"/>
        <v>1185286326.78</v>
      </c>
    </row>
    <row r="12" spans="2:10" s="397" customFormat="1" x14ac:dyDescent="0.2">
      <c r="B12" s="406"/>
      <c r="C12" s="584" t="s">
        <v>385</v>
      </c>
      <c r="D12" s="585"/>
      <c r="E12" s="407">
        <f t="shared" ref="E12:J12" si="1">SUM(E13:E14)</f>
        <v>0</v>
      </c>
      <c r="F12" s="407">
        <f t="shared" si="1"/>
        <v>0</v>
      </c>
      <c r="G12" s="407">
        <f t="shared" si="1"/>
        <v>0</v>
      </c>
      <c r="H12" s="407">
        <f t="shared" si="1"/>
        <v>0</v>
      </c>
      <c r="I12" s="407">
        <f t="shared" si="1"/>
        <v>0</v>
      </c>
      <c r="J12" s="407">
        <f t="shared" si="1"/>
        <v>0</v>
      </c>
    </row>
    <row r="13" spans="2:10" s="397" customFormat="1" x14ac:dyDescent="0.2">
      <c r="B13" s="406"/>
      <c r="C13" s="408"/>
      <c r="D13" s="409" t="s">
        <v>386</v>
      </c>
      <c r="E13" s="410">
        <v>0</v>
      </c>
      <c r="F13" s="410">
        <v>0</v>
      </c>
      <c r="G13" s="398">
        <f t="shared" ref="G13:G38" si="2">IF(AND(F13&gt;=0,E13&gt;=0),SUM(E13:F13),"-")</f>
        <v>0</v>
      </c>
      <c r="H13" s="410">
        <v>0</v>
      </c>
      <c r="I13" s="410">
        <v>0</v>
      </c>
      <c r="J13" s="399">
        <f t="shared" ref="J13:J14" si="3">IF(AND(H13&gt;=0,G13&gt;=0),(G13-H13),"-")</f>
        <v>0</v>
      </c>
    </row>
    <row r="14" spans="2:10" s="397" customFormat="1" x14ac:dyDescent="0.2">
      <c r="B14" s="406"/>
      <c r="C14" s="408"/>
      <c r="D14" s="409" t="s">
        <v>387</v>
      </c>
      <c r="E14" s="410">
        <v>0</v>
      </c>
      <c r="F14" s="410">
        <v>0</v>
      </c>
      <c r="G14" s="398">
        <f t="shared" si="2"/>
        <v>0</v>
      </c>
      <c r="H14" s="410">
        <v>0</v>
      </c>
      <c r="I14" s="410">
        <v>0</v>
      </c>
      <c r="J14" s="399">
        <f t="shared" si="3"/>
        <v>0</v>
      </c>
    </row>
    <row r="15" spans="2:10" s="397" customFormat="1" x14ac:dyDescent="0.2">
      <c r="B15" s="406"/>
      <c r="C15" s="584" t="s">
        <v>388</v>
      </c>
      <c r="D15" s="585"/>
      <c r="E15" s="407">
        <f t="shared" ref="E15:J15" si="4">SUM(E16:E23)</f>
        <v>973985750.94999993</v>
      </c>
      <c r="F15" s="407">
        <f t="shared" si="4"/>
        <v>231846930.77999997</v>
      </c>
      <c r="G15" s="407">
        <f t="shared" si="4"/>
        <v>1205832681.73</v>
      </c>
      <c r="H15" s="407">
        <f t="shared" si="4"/>
        <v>411305317.91999996</v>
      </c>
      <c r="I15" s="407">
        <f t="shared" si="4"/>
        <v>400894081.60999995</v>
      </c>
      <c r="J15" s="407">
        <f t="shared" si="4"/>
        <v>794527363.80999994</v>
      </c>
    </row>
    <row r="16" spans="2:10" s="397" customFormat="1" x14ac:dyDescent="0.2">
      <c r="B16" s="406"/>
      <c r="C16" s="408"/>
      <c r="D16" s="409" t="s">
        <v>389</v>
      </c>
      <c r="E16" s="410">
        <v>782008554.65999997</v>
      </c>
      <c r="F16" s="369">
        <v>53566283.799999997</v>
      </c>
      <c r="G16" s="398">
        <f>E16+F16</f>
        <v>835574838.45999992</v>
      </c>
      <c r="H16" s="369">
        <v>362734405.83999997</v>
      </c>
      <c r="I16" s="369">
        <v>352400275.94999999</v>
      </c>
      <c r="J16" s="399">
        <f>+G16-H16</f>
        <v>472840432.61999995</v>
      </c>
    </row>
    <row r="17" spans="2:10" s="397" customFormat="1" x14ac:dyDescent="0.2">
      <c r="B17" s="406"/>
      <c r="C17" s="408"/>
      <c r="D17" s="409" t="s">
        <v>390</v>
      </c>
      <c r="E17" s="410">
        <v>0</v>
      </c>
      <c r="F17" s="410">
        <v>0</v>
      </c>
      <c r="G17" s="398">
        <f>E17+F17</f>
        <v>0</v>
      </c>
      <c r="H17" s="410">
        <v>0</v>
      </c>
      <c r="I17" s="410">
        <v>0</v>
      </c>
      <c r="J17" s="399">
        <f t="shared" ref="J17:J22" si="5">+G17-H17</f>
        <v>0</v>
      </c>
    </row>
    <row r="18" spans="2:10" s="397" customFormat="1" x14ac:dyDescent="0.2">
      <c r="B18" s="406"/>
      <c r="C18" s="408"/>
      <c r="D18" s="409" t="s">
        <v>391</v>
      </c>
      <c r="E18" s="410">
        <v>0</v>
      </c>
      <c r="F18" s="410">
        <v>0</v>
      </c>
      <c r="G18" s="398">
        <f t="shared" ref="G18:G26" si="6">E18+F18</f>
        <v>0</v>
      </c>
      <c r="H18" s="410">
        <v>0</v>
      </c>
      <c r="I18" s="410">
        <v>0</v>
      </c>
      <c r="J18" s="399">
        <f t="shared" si="5"/>
        <v>0</v>
      </c>
    </row>
    <row r="19" spans="2:10" s="397" customFormat="1" x14ac:dyDescent="0.2">
      <c r="B19" s="406"/>
      <c r="C19" s="408"/>
      <c r="D19" s="409" t="s">
        <v>392</v>
      </c>
      <c r="E19" s="410">
        <v>5451619</v>
      </c>
      <c r="F19" s="369">
        <v>3526517.47</v>
      </c>
      <c r="G19" s="398">
        <f t="shared" si="6"/>
        <v>8978136.4700000007</v>
      </c>
      <c r="H19" s="369">
        <v>3334174.7</v>
      </c>
      <c r="I19" s="369">
        <v>3315204.52</v>
      </c>
      <c r="J19" s="399">
        <f>+G19-H19</f>
        <v>5643961.7700000005</v>
      </c>
    </row>
    <row r="20" spans="2:10" s="397" customFormat="1" x14ac:dyDescent="0.2">
      <c r="B20" s="406"/>
      <c r="C20" s="408"/>
      <c r="D20" s="409" t="s">
        <v>393</v>
      </c>
      <c r="E20" s="410">
        <v>0</v>
      </c>
      <c r="F20" s="410">
        <v>0</v>
      </c>
      <c r="G20" s="398">
        <f t="shared" si="6"/>
        <v>0</v>
      </c>
      <c r="H20" s="410">
        <v>0</v>
      </c>
      <c r="I20" s="410">
        <v>0</v>
      </c>
      <c r="J20" s="399">
        <f t="shared" si="5"/>
        <v>0</v>
      </c>
    </row>
    <row r="21" spans="2:10" s="397" customFormat="1" ht="24" x14ac:dyDescent="0.2">
      <c r="B21" s="406"/>
      <c r="C21" s="408"/>
      <c r="D21" s="409" t="s">
        <v>394</v>
      </c>
      <c r="E21" s="410">
        <v>0</v>
      </c>
      <c r="F21" s="410">
        <v>0</v>
      </c>
      <c r="G21" s="398">
        <f t="shared" si="6"/>
        <v>0</v>
      </c>
      <c r="H21" s="410">
        <v>0</v>
      </c>
      <c r="I21" s="410">
        <v>0</v>
      </c>
      <c r="J21" s="399">
        <f t="shared" si="5"/>
        <v>0</v>
      </c>
    </row>
    <row r="22" spans="2:10" s="397" customFormat="1" x14ac:dyDescent="0.2">
      <c r="B22" s="406"/>
      <c r="C22" s="408"/>
      <c r="D22" s="409" t="s">
        <v>395</v>
      </c>
      <c r="E22" s="410">
        <v>0</v>
      </c>
      <c r="F22" s="410">
        <v>0</v>
      </c>
      <c r="G22" s="398">
        <f t="shared" si="6"/>
        <v>0</v>
      </c>
      <c r="H22" s="410">
        <v>0</v>
      </c>
      <c r="I22" s="410">
        <v>0</v>
      </c>
      <c r="J22" s="399">
        <f t="shared" si="5"/>
        <v>0</v>
      </c>
    </row>
    <row r="23" spans="2:10" s="397" customFormat="1" x14ac:dyDescent="0.2">
      <c r="B23" s="406"/>
      <c r="C23" s="408"/>
      <c r="D23" s="409" t="s">
        <v>396</v>
      </c>
      <c r="E23" s="410">
        <v>186525577.28999999</v>
      </c>
      <c r="F23" s="369">
        <v>174754129.50999999</v>
      </c>
      <c r="G23" s="398">
        <f t="shared" si="6"/>
        <v>361279706.79999995</v>
      </c>
      <c r="H23" s="369">
        <v>45236737.380000003</v>
      </c>
      <c r="I23" s="369">
        <v>45178601.140000001</v>
      </c>
      <c r="J23" s="399">
        <f>+G23-H23</f>
        <v>316042969.41999996</v>
      </c>
    </row>
    <row r="24" spans="2:10" s="397" customFormat="1" x14ac:dyDescent="0.2">
      <c r="B24" s="406"/>
      <c r="C24" s="584" t="s">
        <v>397</v>
      </c>
      <c r="D24" s="585"/>
      <c r="E24" s="407">
        <f t="shared" ref="E24:J24" si="7">SUM(E25:E27)</f>
        <v>107321189</v>
      </c>
      <c r="F24" s="407">
        <f t="shared" si="7"/>
        <v>4234871.3500000015</v>
      </c>
      <c r="G24" s="407">
        <f t="shared" si="7"/>
        <v>111556060.34999999</v>
      </c>
      <c r="H24" s="407">
        <f t="shared" si="7"/>
        <v>49536714.399999999</v>
      </c>
      <c r="I24" s="407">
        <f t="shared" si="7"/>
        <v>48274148.659999996</v>
      </c>
      <c r="J24" s="407">
        <f t="shared" si="7"/>
        <v>62019345.950000003</v>
      </c>
    </row>
    <row r="25" spans="2:10" s="397" customFormat="1" ht="24" x14ac:dyDescent="0.2">
      <c r="B25" s="406"/>
      <c r="C25" s="408"/>
      <c r="D25" s="409" t="s">
        <v>398</v>
      </c>
      <c r="E25" s="410">
        <v>55684103</v>
      </c>
      <c r="F25" s="369">
        <v>-215.66999999988357</v>
      </c>
      <c r="G25" s="398">
        <f t="shared" si="6"/>
        <v>55683887.329999998</v>
      </c>
      <c r="H25" s="369">
        <v>28160574.02</v>
      </c>
      <c r="I25" s="369">
        <v>27338177.600000001</v>
      </c>
      <c r="J25" s="399">
        <f>+G25-H25</f>
        <v>27523313.309999999</v>
      </c>
    </row>
    <row r="26" spans="2:10" s="397" customFormat="1" x14ac:dyDescent="0.2">
      <c r="B26" s="406"/>
      <c r="C26" s="408"/>
      <c r="D26" s="409" t="s">
        <v>399</v>
      </c>
      <c r="E26" s="410">
        <v>51637086</v>
      </c>
      <c r="F26" s="369">
        <v>4235087.0200000014</v>
      </c>
      <c r="G26" s="398">
        <f t="shared" si="6"/>
        <v>55872173.020000003</v>
      </c>
      <c r="H26" s="369">
        <v>21376140.379999999</v>
      </c>
      <c r="I26" s="369">
        <v>20935971.059999999</v>
      </c>
      <c r="J26" s="399">
        <f>+G26-H26</f>
        <v>34496032.640000001</v>
      </c>
    </row>
    <row r="27" spans="2:10" s="397" customFormat="1" x14ac:dyDescent="0.2">
      <c r="B27" s="406"/>
      <c r="C27" s="408"/>
      <c r="D27" s="409" t="s">
        <v>400</v>
      </c>
      <c r="E27" s="410">
        <v>0</v>
      </c>
      <c r="F27" s="369">
        <v>0</v>
      </c>
      <c r="G27" s="398">
        <f t="shared" si="2"/>
        <v>0</v>
      </c>
      <c r="H27" s="369">
        <v>0</v>
      </c>
      <c r="I27" s="369">
        <v>0</v>
      </c>
      <c r="J27" s="399">
        <f>+G27-H27</f>
        <v>0</v>
      </c>
    </row>
    <row r="28" spans="2:10" s="397" customFormat="1" x14ac:dyDescent="0.2">
      <c r="B28" s="406"/>
      <c r="C28" s="584" t="s">
        <v>401</v>
      </c>
      <c r="D28" s="585"/>
      <c r="E28" s="407">
        <f t="shared" ref="E28:J28" si="8">SUM(E29:E30)</f>
        <v>0</v>
      </c>
      <c r="F28" s="407">
        <f t="shared" si="8"/>
        <v>0</v>
      </c>
      <c r="G28" s="407">
        <f t="shared" si="8"/>
        <v>0</v>
      </c>
      <c r="H28" s="407">
        <f t="shared" si="8"/>
        <v>0</v>
      </c>
      <c r="I28" s="407">
        <f t="shared" si="8"/>
        <v>0</v>
      </c>
      <c r="J28" s="407">
        <f t="shared" si="8"/>
        <v>0</v>
      </c>
    </row>
    <row r="29" spans="2:10" s="397" customFormat="1" x14ac:dyDescent="0.2">
      <c r="B29" s="406"/>
      <c r="C29" s="408"/>
      <c r="D29" s="409" t="s">
        <v>402</v>
      </c>
      <c r="E29" s="410">
        <v>0</v>
      </c>
      <c r="F29" s="410">
        <v>0</v>
      </c>
      <c r="G29" s="398">
        <f t="shared" si="2"/>
        <v>0</v>
      </c>
      <c r="H29" s="410">
        <v>0</v>
      </c>
      <c r="I29" s="410">
        <v>0</v>
      </c>
      <c r="J29" s="399">
        <f>+G29-H29</f>
        <v>0</v>
      </c>
    </row>
    <row r="30" spans="2:10" s="397" customFormat="1" x14ac:dyDescent="0.2">
      <c r="B30" s="406"/>
      <c r="C30" s="408"/>
      <c r="D30" s="409" t="s">
        <v>403</v>
      </c>
      <c r="E30" s="410">
        <v>0</v>
      </c>
      <c r="F30" s="410">
        <v>0</v>
      </c>
      <c r="G30" s="398">
        <f t="shared" si="2"/>
        <v>0</v>
      </c>
      <c r="H30" s="410">
        <v>0</v>
      </c>
      <c r="I30" s="410">
        <v>0</v>
      </c>
      <c r="J30" s="399">
        <f>+G30-H30</f>
        <v>0</v>
      </c>
    </row>
    <row r="31" spans="2:10" s="397" customFormat="1" x14ac:dyDescent="0.2">
      <c r="B31" s="406"/>
      <c r="C31" s="584" t="s">
        <v>404</v>
      </c>
      <c r="D31" s="585"/>
      <c r="E31" s="407">
        <f t="shared" ref="E31:J31" si="9">SUM(E32:E35)</f>
        <v>48552606</v>
      </c>
      <c r="F31" s="407">
        <f t="shared" si="9"/>
        <v>1337241.73</v>
      </c>
      <c r="G31" s="407">
        <f t="shared" si="9"/>
        <v>49889847.729999997</v>
      </c>
      <c r="H31" s="407">
        <f t="shared" si="9"/>
        <v>21982862.859999999</v>
      </c>
      <c r="I31" s="407">
        <f t="shared" si="9"/>
        <v>21096883.41</v>
      </c>
      <c r="J31" s="407">
        <f t="shared" si="9"/>
        <v>27906984.869999997</v>
      </c>
    </row>
    <row r="32" spans="2:10" s="397" customFormat="1" x14ac:dyDescent="0.2">
      <c r="B32" s="406"/>
      <c r="C32" s="408"/>
      <c r="D32" s="409" t="s">
        <v>405</v>
      </c>
      <c r="E32" s="410">
        <v>48552606</v>
      </c>
      <c r="F32" s="369">
        <v>1337241.73</v>
      </c>
      <c r="G32" s="398">
        <f>E32+F32</f>
        <v>49889847.729999997</v>
      </c>
      <c r="H32" s="369">
        <v>21982862.859999999</v>
      </c>
      <c r="I32" s="369">
        <v>21096883.41</v>
      </c>
      <c r="J32" s="399">
        <f>+G32-H32</f>
        <v>27906984.869999997</v>
      </c>
    </row>
    <row r="33" spans="2:10" s="397" customFormat="1" x14ac:dyDescent="0.2">
      <c r="B33" s="406"/>
      <c r="C33" s="408"/>
      <c r="D33" s="409" t="s">
        <v>406</v>
      </c>
      <c r="E33" s="410">
        <v>0</v>
      </c>
      <c r="F33" s="410">
        <v>0</v>
      </c>
      <c r="G33" s="398">
        <f t="shared" si="2"/>
        <v>0</v>
      </c>
      <c r="H33" s="410">
        <v>0</v>
      </c>
      <c r="I33" s="410">
        <v>0</v>
      </c>
      <c r="J33" s="399">
        <f>+G33-H33</f>
        <v>0</v>
      </c>
    </row>
    <row r="34" spans="2:10" s="397" customFormat="1" x14ac:dyDescent="0.2">
      <c r="B34" s="406"/>
      <c r="C34" s="408"/>
      <c r="D34" s="409" t="s">
        <v>407</v>
      </c>
      <c r="E34" s="410">
        <v>0</v>
      </c>
      <c r="F34" s="410">
        <v>0</v>
      </c>
      <c r="G34" s="398">
        <f t="shared" si="2"/>
        <v>0</v>
      </c>
      <c r="H34" s="410">
        <v>0</v>
      </c>
      <c r="I34" s="410">
        <v>0</v>
      </c>
      <c r="J34" s="399">
        <f>+G34-H34</f>
        <v>0</v>
      </c>
    </row>
    <row r="35" spans="2:10" s="397" customFormat="1" ht="24" x14ac:dyDescent="0.2">
      <c r="B35" s="406"/>
      <c r="C35" s="408"/>
      <c r="D35" s="409" t="s">
        <v>408</v>
      </c>
      <c r="E35" s="410">
        <v>0</v>
      </c>
      <c r="F35" s="410">
        <v>0</v>
      </c>
      <c r="G35" s="398">
        <f>IF(AND(F35&gt;=0,E35&gt;=0),SUM(E35:F35),"-")</f>
        <v>0</v>
      </c>
      <c r="H35" s="410">
        <v>0</v>
      </c>
      <c r="I35" s="410">
        <v>0</v>
      </c>
      <c r="J35" s="399">
        <f>+G35-H35</f>
        <v>0</v>
      </c>
    </row>
    <row r="36" spans="2:10" s="397" customFormat="1" x14ac:dyDescent="0.2">
      <c r="B36" s="406"/>
      <c r="C36" s="584" t="s">
        <v>409</v>
      </c>
      <c r="D36" s="585"/>
      <c r="E36" s="407">
        <f>SUM(E37)</f>
        <v>345211146.43000001</v>
      </c>
      <c r="F36" s="407">
        <f t="shared" ref="F36:J36" si="10">SUM(F37)</f>
        <v>60464801.229999989</v>
      </c>
      <c r="G36" s="407">
        <f t="shared" si="10"/>
        <v>405675947.65999997</v>
      </c>
      <c r="H36" s="407">
        <f t="shared" si="10"/>
        <v>104843315.51000001</v>
      </c>
      <c r="I36" s="407">
        <f t="shared" si="10"/>
        <v>99082229.310000002</v>
      </c>
      <c r="J36" s="407">
        <f t="shared" si="10"/>
        <v>300832632.14999998</v>
      </c>
    </row>
    <row r="37" spans="2:10" s="397" customFormat="1" x14ac:dyDescent="0.2">
      <c r="B37" s="406"/>
      <c r="C37" s="408"/>
      <c r="D37" s="409" t="s">
        <v>410</v>
      </c>
      <c r="E37" s="410">
        <v>345211146.43000001</v>
      </c>
      <c r="F37" s="369">
        <v>60464801.229999989</v>
      </c>
      <c r="G37" s="398">
        <f>E37+F37</f>
        <v>405675947.65999997</v>
      </c>
      <c r="H37" s="369">
        <v>104843315.51000001</v>
      </c>
      <c r="I37" s="369">
        <v>99082229.310000002</v>
      </c>
      <c r="J37" s="399">
        <f>+G37-H37</f>
        <v>300832632.14999998</v>
      </c>
    </row>
    <row r="38" spans="2:10" s="397" customFormat="1" x14ac:dyDescent="0.2">
      <c r="B38" s="570" t="s">
        <v>411</v>
      </c>
      <c r="C38" s="583"/>
      <c r="D38" s="571"/>
      <c r="E38" s="411">
        <v>0</v>
      </c>
      <c r="F38" s="411">
        <v>0</v>
      </c>
      <c r="G38" s="400">
        <f t="shared" si="2"/>
        <v>0</v>
      </c>
      <c r="H38" s="411">
        <v>0</v>
      </c>
      <c r="I38" s="411">
        <v>0</v>
      </c>
      <c r="J38" s="401">
        <f>+G38-H38</f>
        <v>0</v>
      </c>
    </row>
    <row r="39" spans="2:10" s="397" customFormat="1" x14ac:dyDescent="0.2">
      <c r="B39" s="570" t="s">
        <v>412</v>
      </c>
      <c r="C39" s="583"/>
      <c r="D39" s="571"/>
      <c r="E39" s="411">
        <v>35502540</v>
      </c>
      <c r="F39" s="412">
        <v>123.84</v>
      </c>
      <c r="G39" s="400">
        <v>35502663.840000004</v>
      </c>
      <c r="H39" s="412">
        <v>18008948.84</v>
      </c>
      <c r="I39" s="412">
        <v>18008948.84</v>
      </c>
      <c r="J39" s="401">
        <f>+G39-H39</f>
        <v>17493715.000000004</v>
      </c>
    </row>
    <row r="40" spans="2:10" s="397" customFormat="1" x14ac:dyDescent="0.2">
      <c r="B40" s="570" t="s">
        <v>413</v>
      </c>
      <c r="C40" s="583"/>
      <c r="D40" s="571"/>
      <c r="E40" s="411">
        <v>4000000</v>
      </c>
      <c r="F40" s="412">
        <v>0</v>
      </c>
      <c r="G40" s="400">
        <v>4000000</v>
      </c>
      <c r="H40" s="412">
        <v>3487676.21</v>
      </c>
      <c r="I40" s="412">
        <v>3487676.21</v>
      </c>
      <c r="J40" s="401">
        <f>+G40-H40</f>
        <v>512323.79000000004</v>
      </c>
    </row>
    <row r="41" spans="2:10" s="397" customFormat="1" x14ac:dyDescent="0.2">
      <c r="B41" s="586"/>
      <c r="C41" s="587"/>
      <c r="D41" s="588"/>
      <c r="E41" s="410"/>
      <c r="F41" s="369"/>
      <c r="G41" s="398"/>
      <c r="H41" s="369"/>
      <c r="I41" s="369"/>
      <c r="J41" s="399"/>
    </row>
    <row r="42" spans="2:10" s="397" customFormat="1" x14ac:dyDescent="0.2">
      <c r="B42" s="341"/>
      <c r="C42" s="581" t="s">
        <v>327</v>
      </c>
      <c r="D42" s="582"/>
      <c r="E42" s="402">
        <f t="shared" ref="E42:J42" si="11">SUM(E11,E38,E39,E40,E41)</f>
        <v>1514573232.3799999</v>
      </c>
      <c r="F42" s="402">
        <f t="shared" si="11"/>
        <v>297883968.92999989</v>
      </c>
      <c r="G42" s="402">
        <f t="shared" si="11"/>
        <v>1812457201.3099997</v>
      </c>
      <c r="H42" s="402">
        <f t="shared" si="11"/>
        <v>609164835.74000001</v>
      </c>
      <c r="I42" s="402">
        <f t="shared" si="11"/>
        <v>590843968.04000008</v>
      </c>
      <c r="J42" s="402">
        <f t="shared" si="11"/>
        <v>1203292365.5699999</v>
      </c>
    </row>
    <row r="43" spans="2:10" s="397" customFormat="1" x14ac:dyDescent="0.2">
      <c r="E43" s="403"/>
      <c r="F43" s="403"/>
      <c r="G43" s="403"/>
      <c r="H43" s="403"/>
      <c r="I43" s="403"/>
      <c r="J43" s="403"/>
    </row>
    <row r="44" spans="2:10" x14ac:dyDescent="0.2">
      <c r="E44" s="404"/>
      <c r="F44" s="404"/>
      <c r="G44" s="404"/>
      <c r="H44" s="404"/>
      <c r="I44" s="404"/>
      <c r="J44" s="404"/>
    </row>
    <row r="45" spans="2:10" x14ac:dyDescent="0.2"/>
  </sheetData>
  <mergeCells count="20">
    <mergeCell ref="C42:D42"/>
    <mergeCell ref="B11:D11"/>
    <mergeCell ref="C12:D12"/>
    <mergeCell ref="C15:D15"/>
    <mergeCell ref="C24:D24"/>
    <mergeCell ref="C28:D28"/>
    <mergeCell ref="C31:D31"/>
    <mergeCell ref="C36:D36"/>
    <mergeCell ref="B38:D38"/>
    <mergeCell ref="B39:D39"/>
    <mergeCell ref="B40:D40"/>
    <mergeCell ref="B41:D41"/>
    <mergeCell ref="B8:D10"/>
    <mergeCell ref="E8:I8"/>
    <mergeCell ref="J8:J9"/>
    <mergeCell ref="B2:J2"/>
    <mergeCell ref="B3:J3"/>
    <mergeCell ref="B4:J4"/>
    <mergeCell ref="B5:J5"/>
    <mergeCell ref="B6:J6"/>
  </mergeCells>
  <pageMargins left="0.70866141732283472" right="0.70866141732283472" top="0.74803149606299213" bottom="0.74803149606299213" header="0.31496062992125984" footer="0.31496062992125984"/>
  <pageSetup scale="70" orientation="landscape" r:id="rId1"/>
  <ignoredErrors>
    <ignoredError sqref="G24 G28 J24 J28 J31 J36" formula="1"/>
  </ignoredError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2"/>
  <sheetViews>
    <sheetView workbookViewId="0">
      <selection activeCell="E22" sqref="E22"/>
    </sheetView>
  </sheetViews>
  <sheetFormatPr baseColWidth="10" defaultRowHeight="15" x14ac:dyDescent="0.25"/>
  <cols>
    <col min="1" max="1" width="12.140625" customWidth="1"/>
    <col min="2" max="2" width="33" customWidth="1"/>
    <col min="3" max="3" width="22" customWidth="1"/>
    <col min="4" max="5" width="18.28515625" customWidth="1"/>
  </cols>
  <sheetData>
    <row r="1" spans="2:5" x14ac:dyDescent="0.25">
      <c r="B1" s="589" t="s">
        <v>0</v>
      </c>
      <c r="C1" s="590"/>
      <c r="D1" s="590"/>
      <c r="E1" s="591"/>
    </row>
    <row r="2" spans="2:5" x14ac:dyDescent="0.25">
      <c r="B2" s="413"/>
      <c r="C2" s="414"/>
      <c r="D2" s="414"/>
      <c r="E2" s="415"/>
    </row>
    <row r="3" spans="2:5" x14ac:dyDescent="0.25">
      <c r="B3" s="592" t="s">
        <v>216</v>
      </c>
      <c r="C3" s="593"/>
      <c r="D3" s="593"/>
      <c r="E3" s="594"/>
    </row>
    <row r="4" spans="2:5" x14ac:dyDescent="0.25">
      <c r="B4" s="413"/>
      <c r="C4" s="414"/>
      <c r="D4" s="414"/>
      <c r="E4" s="415"/>
    </row>
    <row r="5" spans="2:5" x14ac:dyDescent="0.25">
      <c r="B5" s="595" t="s">
        <v>425</v>
      </c>
      <c r="C5" s="596"/>
      <c r="D5" s="596"/>
      <c r="E5" s="597"/>
    </row>
    <row r="6" spans="2:5" x14ac:dyDescent="0.25">
      <c r="B6" s="598" t="s">
        <v>414</v>
      </c>
      <c r="C6" s="416" t="s">
        <v>415</v>
      </c>
      <c r="D6" s="416" t="s">
        <v>416</v>
      </c>
      <c r="E6" s="417" t="s">
        <v>417</v>
      </c>
    </row>
    <row r="7" spans="2:5" x14ac:dyDescent="0.25">
      <c r="B7" s="599"/>
      <c r="C7" s="416" t="s">
        <v>418</v>
      </c>
      <c r="D7" s="416" t="s">
        <v>419</v>
      </c>
      <c r="E7" s="417" t="s">
        <v>420</v>
      </c>
    </row>
    <row r="8" spans="2:5" x14ac:dyDescent="0.25">
      <c r="B8" s="600" t="s">
        <v>421</v>
      </c>
      <c r="C8" s="601"/>
      <c r="D8" s="601"/>
      <c r="E8" s="602"/>
    </row>
    <row r="9" spans="2:5" x14ac:dyDescent="0.25">
      <c r="B9" s="418" t="s">
        <v>422</v>
      </c>
      <c r="C9" s="419">
        <v>0</v>
      </c>
      <c r="D9" s="420">
        <v>3942000</v>
      </c>
      <c r="E9" s="420">
        <f>+D9*-1</f>
        <v>-3942000</v>
      </c>
    </row>
    <row r="10" spans="2:5" x14ac:dyDescent="0.25">
      <c r="B10" s="418" t="s">
        <v>423</v>
      </c>
      <c r="C10" s="419">
        <v>0</v>
      </c>
      <c r="D10" s="420">
        <v>9130434.7799999993</v>
      </c>
      <c r="E10" s="420">
        <f>+D10*-1</f>
        <v>-9130434.7799999993</v>
      </c>
    </row>
    <row r="11" spans="2:5" x14ac:dyDescent="0.25">
      <c r="B11" s="421" t="s">
        <v>424</v>
      </c>
      <c r="C11" s="422">
        <f>SUM(C9:C10)</f>
        <v>0</v>
      </c>
      <c r="D11" s="422">
        <f>SUM(D9:D10)</f>
        <v>13072434.779999999</v>
      </c>
      <c r="E11" s="422">
        <f>SUM(E9:E10)</f>
        <v>-13072434.779999999</v>
      </c>
    </row>
    <row r="12" spans="2:5" x14ac:dyDescent="0.25">
      <c r="B12" s="423" t="s">
        <v>127</v>
      </c>
      <c r="C12" s="424">
        <f>+C11</f>
        <v>0</v>
      </c>
      <c r="D12" s="424">
        <f t="shared" ref="D12:E12" si="0">+D11</f>
        <v>13072434.779999999</v>
      </c>
      <c r="E12" s="424">
        <f t="shared" si="0"/>
        <v>-13072434.779999999</v>
      </c>
    </row>
  </sheetData>
  <mergeCells count="5">
    <mergeCell ref="B1:E1"/>
    <mergeCell ref="B3:E3"/>
    <mergeCell ref="B5:E5"/>
    <mergeCell ref="B6:B7"/>
    <mergeCell ref="B8:E8"/>
  </mergeCells>
  <pageMargins left="0.70866141732283472" right="0.70866141732283472" top="0.74803149606299213" bottom="0.74803149606299213" header="0.31496062992125984" footer="0.31496062992125984"/>
  <pageSetup orientation="landscape" r:id="rId1"/>
  <ignoredErrors>
    <ignoredError sqref="E9:E10" unlockedFormula="1"/>
  </ignoredError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10"/>
  <sheetViews>
    <sheetView workbookViewId="0">
      <selection activeCell="D13" sqref="D13"/>
    </sheetView>
  </sheetViews>
  <sheetFormatPr baseColWidth="10" defaultRowHeight="15" x14ac:dyDescent="0.25"/>
  <cols>
    <col min="1" max="1" width="12" customWidth="1"/>
    <col min="2" max="2" width="43.140625" customWidth="1"/>
    <col min="3" max="4" width="30.7109375" customWidth="1"/>
  </cols>
  <sheetData>
    <row r="2" spans="2:4" x14ac:dyDescent="0.25">
      <c r="B2" s="589" t="s">
        <v>0</v>
      </c>
      <c r="C2" s="590"/>
      <c r="D2" s="591"/>
    </row>
    <row r="3" spans="2:4" x14ac:dyDescent="0.25">
      <c r="B3" s="592" t="s">
        <v>426</v>
      </c>
      <c r="C3" s="593"/>
      <c r="D3" s="594"/>
    </row>
    <row r="4" spans="2:4" x14ac:dyDescent="0.25">
      <c r="B4" s="595" t="s">
        <v>197</v>
      </c>
      <c r="C4" s="596"/>
      <c r="D4" s="597"/>
    </row>
    <row r="5" spans="2:4" x14ac:dyDescent="0.25">
      <c r="B5" s="425"/>
      <c r="C5" s="426"/>
      <c r="D5" s="427"/>
    </row>
    <row r="6" spans="2:4" x14ac:dyDescent="0.25">
      <c r="B6" s="417" t="s">
        <v>414</v>
      </c>
      <c r="C6" s="417" t="s">
        <v>239</v>
      </c>
      <c r="D6" s="417" t="s">
        <v>275</v>
      </c>
    </row>
    <row r="7" spans="2:4" x14ac:dyDescent="0.25">
      <c r="B7" s="603" t="s">
        <v>427</v>
      </c>
      <c r="C7" s="603"/>
      <c r="D7" s="603"/>
    </row>
    <row r="8" spans="2:4" x14ac:dyDescent="0.25">
      <c r="B8" s="428" t="s">
        <v>422</v>
      </c>
      <c r="C8" s="429">
        <v>3805402.47</v>
      </c>
      <c r="D8" s="430">
        <v>3805402.47</v>
      </c>
    </row>
    <row r="9" spans="2:4" x14ac:dyDescent="0.25">
      <c r="B9" s="428" t="s">
        <v>423</v>
      </c>
      <c r="C9" s="429">
        <v>1131049.67</v>
      </c>
      <c r="D9" s="430">
        <v>1131049.67</v>
      </c>
    </row>
    <row r="10" spans="2:4" x14ac:dyDescent="0.25">
      <c r="B10" s="421" t="s">
        <v>428</v>
      </c>
      <c r="C10" s="431">
        <f>SUM(C8:C9)</f>
        <v>4936452.1400000006</v>
      </c>
      <c r="D10" s="431">
        <f>SUM(D8:D9)</f>
        <v>4936452.1400000006</v>
      </c>
    </row>
  </sheetData>
  <mergeCells count="4">
    <mergeCell ref="B2:D2"/>
    <mergeCell ref="B3:D3"/>
    <mergeCell ref="B4:D4"/>
    <mergeCell ref="B7:D7"/>
  </mergeCells>
  <pageMargins left="0.70866141732283472" right="0.70866141732283472" top="0.74803149606299213" bottom="0.74803149606299213" header="0.31496062992125984" footer="0.31496062992125984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7"/>
  <sheetViews>
    <sheetView topLeftCell="A4" workbookViewId="0">
      <selection activeCell="F41" sqref="F41:G41"/>
    </sheetView>
  </sheetViews>
  <sheetFormatPr baseColWidth="10" defaultColWidth="0" defaultRowHeight="15" customHeight="1" zeroHeight="1" x14ac:dyDescent="0.25"/>
  <cols>
    <col min="1" max="1" width="2.140625" customWidth="1"/>
    <col min="2" max="2" width="3" customWidth="1"/>
    <col min="3" max="3" width="11.5703125" customWidth="1"/>
    <col min="4" max="4" width="39.42578125" customWidth="1"/>
    <col min="5" max="5" width="14.7109375" bestFit="1" customWidth="1"/>
    <col min="6" max="6" width="17.42578125" customWidth="1"/>
    <col min="7" max="7" width="19.140625" customWidth="1"/>
    <col min="8" max="9" width="18.42578125" customWidth="1"/>
    <col min="10" max="10" width="3" customWidth="1"/>
    <col min="11" max="11" width="2.5703125" customWidth="1"/>
    <col min="12" max="18" width="0" hidden="1" customWidth="1"/>
    <col min="19" max="16384" width="11.42578125" hidden="1"/>
  </cols>
  <sheetData>
    <row r="1" spans="2:15" x14ac:dyDescent="0.25">
      <c r="B1" s="63"/>
      <c r="C1" s="64"/>
      <c r="D1" s="461"/>
      <c r="E1" s="461"/>
      <c r="F1" s="461"/>
      <c r="G1" s="462"/>
      <c r="H1" s="462"/>
      <c r="I1" s="462"/>
      <c r="J1" s="65"/>
      <c r="K1" s="462"/>
      <c r="L1" s="462"/>
      <c r="M1" s="63"/>
      <c r="N1" s="63"/>
    </row>
    <row r="2" spans="2:15" x14ac:dyDescent="0.25">
      <c r="B2" s="63"/>
      <c r="C2" s="64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</row>
    <row r="3" spans="2:15" x14ac:dyDescent="0.25">
      <c r="B3" s="63"/>
      <c r="C3" s="66"/>
      <c r="D3" s="463" t="s">
        <v>0</v>
      </c>
      <c r="E3" s="463"/>
      <c r="F3" s="463"/>
      <c r="G3" s="463"/>
      <c r="H3" s="463"/>
      <c r="I3" s="66"/>
      <c r="J3" s="66"/>
      <c r="K3" s="67"/>
      <c r="L3" s="67"/>
      <c r="M3" s="63"/>
      <c r="N3" s="63"/>
    </row>
    <row r="4" spans="2:15" x14ac:dyDescent="0.25">
      <c r="B4" s="63"/>
      <c r="C4" s="66"/>
      <c r="D4" s="463" t="s">
        <v>73</v>
      </c>
      <c r="E4" s="463"/>
      <c r="F4" s="463"/>
      <c r="G4" s="463"/>
      <c r="H4" s="463"/>
      <c r="I4" s="66"/>
      <c r="J4" s="66"/>
      <c r="K4" s="67"/>
      <c r="L4" s="67"/>
      <c r="M4" s="63"/>
      <c r="N4" s="63"/>
    </row>
    <row r="5" spans="2:15" x14ac:dyDescent="0.25">
      <c r="B5" s="63"/>
      <c r="C5" s="66"/>
      <c r="D5" s="463" t="s">
        <v>74</v>
      </c>
      <c r="E5" s="463"/>
      <c r="F5" s="463"/>
      <c r="G5" s="463"/>
      <c r="H5" s="463"/>
      <c r="I5" s="66"/>
      <c r="J5" s="66"/>
      <c r="K5" s="67"/>
      <c r="L5" s="67"/>
      <c r="M5" s="63"/>
      <c r="N5" s="63"/>
    </row>
    <row r="6" spans="2:15" x14ac:dyDescent="0.25">
      <c r="B6" s="63"/>
      <c r="C6" s="66"/>
      <c r="D6" s="463" t="s">
        <v>3</v>
      </c>
      <c r="E6" s="463"/>
      <c r="F6" s="463"/>
      <c r="G6" s="463"/>
      <c r="H6" s="463"/>
      <c r="I6" s="66"/>
      <c r="J6" s="66"/>
      <c r="K6" s="67"/>
      <c r="L6" s="67"/>
      <c r="M6" s="63"/>
      <c r="N6" s="63"/>
    </row>
    <row r="7" spans="2:15" x14ac:dyDescent="0.25">
      <c r="B7" s="68"/>
      <c r="C7" s="69"/>
      <c r="D7" s="449"/>
      <c r="E7" s="449"/>
      <c r="F7" s="449"/>
      <c r="G7" s="449"/>
      <c r="H7" s="449"/>
      <c r="I7" s="70"/>
      <c r="J7" s="71"/>
      <c r="K7" s="71"/>
      <c r="L7" s="71"/>
      <c r="M7" s="71"/>
      <c r="N7" s="71"/>
    </row>
    <row r="8" spans="2:15" x14ac:dyDescent="0.25">
      <c r="B8" s="458"/>
      <c r="C8" s="458"/>
      <c r="D8" s="458"/>
      <c r="E8" s="458"/>
      <c r="F8" s="458"/>
      <c r="G8" s="458"/>
      <c r="H8" s="458"/>
      <c r="I8" s="458"/>
      <c r="J8" s="458"/>
      <c r="K8" s="63"/>
      <c r="L8" s="63"/>
      <c r="M8" s="63"/>
      <c r="N8" s="63"/>
    </row>
    <row r="9" spans="2:15" x14ac:dyDescent="0.25">
      <c r="B9" s="72"/>
      <c r="C9" s="459" t="s">
        <v>75</v>
      </c>
      <c r="D9" s="459"/>
      <c r="E9" s="73" t="s">
        <v>76</v>
      </c>
      <c r="F9" s="73" t="s">
        <v>77</v>
      </c>
      <c r="G9" s="74" t="s">
        <v>78</v>
      </c>
      <c r="H9" s="74" t="s">
        <v>79</v>
      </c>
      <c r="I9" s="74" t="s">
        <v>80</v>
      </c>
      <c r="J9" s="75"/>
      <c r="K9" s="76"/>
      <c r="L9" s="76"/>
      <c r="M9" s="76"/>
      <c r="N9" s="76"/>
    </row>
    <row r="10" spans="2:15" x14ac:dyDescent="0.25">
      <c r="B10" s="77"/>
      <c r="C10" s="460"/>
      <c r="D10" s="460"/>
      <c r="E10" s="78">
        <v>1</v>
      </c>
      <c r="F10" s="78">
        <v>2</v>
      </c>
      <c r="G10" s="79">
        <v>3</v>
      </c>
      <c r="H10" s="79" t="s">
        <v>81</v>
      </c>
      <c r="I10" s="79" t="s">
        <v>82</v>
      </c>
      <c r="J10" s="80"/>
      <c r="K10" s="76"/>
      <c r="L10" s="76"/>
      <c r="M10" s="76"/>
      <c r="N10" s="76"/>
    </row>
    <row r="11" spans="2:15" x14ac:dyDescent="0.25">
      <c r="B11" s="81"/>
      <c r="C11" s="452" t="s">
        <v>6</v>
      </c>
      <c r="D11" s="452"/>
      <c r="E11" s="82"/>
      <c r="F11" s="83"/>
      <c r="G11" s="83"/>
      <c r="H11" s="83"/>
      <c r="I11" s="83"/>
      <c r="J11" s="84"/>
      <c r="K11" s="67"/>
      <c r="L11" s="67"/>
      <c r="M11" s="63"/>
      <c r="N11" s="63"/>
    </row>
    <row r="12" spans="2:15" x14ac:dyDescent="0.25">
      <c r="B12" s="81"/>
      <c r="C12" s="85"/>
      <c r="D12" s="85"/>
      <c r="E12" s="82"/>
      <c r="F12" s="83"/>
      <c r="G12" s="83"/>
      <c r="H12" s="82"/>
      <c r="I12" s="82"/>
      <c r="J12" s="84"/>
      <c r="K12" s="67"/>
      <c r="L12" s="67"/>
      <c r="M12" s="63"/>
      <c r="N12" s="63"/>
    </row>
    <row r="13" spans="2:15" x14ac:dyDescent="0.25">
      <c r="B13" s="86"/>
      <c r="C13" s="457" t="s">
        <v>8</v>
      </c>
      <c r="D13" s="457"/>
      <c r="E13" s="87">
        <f>SUM(E15:E21)</f>
        <v>371668321.34000069</v>
      </c>
      <c r="F13" s="87">
        <f>SUM(F15:F21)</f>
        <v>3627926128.4100003</v>
      </c>
      <c r="G13" s="87">
        <f>SUM(G15:G21)</f>
        <v>3299857199.0999999</v>
      </c>
      <c r="H13" s="87">
        <f>SUM(H15:H21)</f>
        <v>699737250.65000069</v>
      </c>
      <c r="I13" s="87">
        <f>SUM(I15:I21)</f>
        <v>328068929.31</v>
      </c>
      <c r="J13" s="88"/>
      <c r="K13" s="67"/>
      <c r="L13" s="67"/>
      <c r="M13" s="63"/>
      <c r="N13" s="63"/>
    </row>
    <row r="14" spans="2:15" x14ac:dyDescent="0.25">
      <c r="B14" s="89"/>
      <c r="C14" s="64"/>
      <c r="D14" s="64"/>
      <c r="E14" s="90"/>
      <c r="F14" s="90"/>
      <c r="G14" s="90"/>
      <c r="H14" s="90"/>
      <c r="I14" s="90"/>
      <c r="J14" s="91"/>
      <c r="K14" s="67"/>
      <c r="L14" s="67"/>
      <c r="M14" s="63"/>
      <c r="N14" s="63"/>
      <c r="O14" s="63"/>
    </row>
    <row r="15" spans="2:15" x14ac:dyDescent="0.25">
      <c r="B15" s="89"/>
      <c r="C15" s="451" t="s">
        <v>10</v>
      </c>
      <c r="D15" s="451"/>
      <c r="E15" s="92">
        <v>370519246.28000069</v>
      </c>
      <c r="F15" s="93">
        <f>494343770.12+948206255.75+712874927.3+420366469.4+596903191.02+453456699.52</f>
        <v>3626151313.1100001</v>
      </c>
      <c r="G15" s="93">
        <f>390678036.82+861408753.1+654196142.78+404856361.08+564658455.35+422802469.98</f>
        <v>3298600219.1100001</v>
      </c>
      <c r="H15" s="94">
        <f>+E15+F15-G15</f>
        <v>698070340.28000069</v>
      </c>
      <c r="I15" s="95">
        <f>+H15-E15</f>
        <v>327551094</v>
      </c>
      <c r="J15" s="91"/>
      <c r="K15" s="67"/>
      <c r="L15" s="67"/>
      <c r="M15" s="63"/>
      <c r="N15" s="63"/>
      <c r="O15" s="63"/>
    </row>
    <row r="16" spans="2:15" x14ac:dyDescent="0.25">
      <c r="B16" s="89"/>
      <c r="C16" s="451" t="s">
        <v>12</v>
      </c>
      <c r="D16" s="451"/>
      <c r="E16" s="92">
        <v>606655.30999999866</v>
      </c>
      <c r="F16" s="92">
        <f>1665.63+62081.6+349032.46+406935.72+901653.68+53446.21</f>
        <v>1774815.2999999998</v>
      </c>
      <c r="G16" s="92">
        <f>94893.63+53619.79+316049.46+494833.72+177379.68+44484.21</f>
        <v>1181260.49</v>
      </c>
      <c r="H16" s="95">
        <f t="shared" ref="H16:H21" si="0">+E16+F16-G16</f>
        <v>1200210.1199999985</v>
      </c>
      <c r="I16" s="95">
        <f t="shared" ref="I16:I21" si="1">+H16-E16</f>
        <v>593554.80999999982</v>
      </c>
      <c r="J16" s="91"/>
      <c r="K16" s="67"/>
      <c r="L16" s="67"/>
      <c r="M16" s="63"/>
      <c r="N16" s="63"/>
      <c r="O16" s="63"/>
    </row>
    <row r="17" spans="2:15" x14ac:dyDescent="0.25">
      <c r="B17" s="89"/>
      <c r="C17" s="451" t="s">
        <v>14</v>
      </c>
      <c r="D17" s="451"/>
      <c r="E17" s="92">
        <v>445522.97000000253</v>
      </c>
      <c r="F17" s="92">
        <v>0</v>
      </c>
      <c r="G17" s="92">
        <v>0</v>
      </c>
      <c r="H17" s="95">
        <f t="shared" si="0"/>
        <v>445522.97000000253</v>
      </c>
      <c r="I17" s="95">
        <f t="shared" si="1"/>
        <v>0</v>
      </c>
      <c r="J17" s="91"/>
      <c r="K17" s="67"/>
      <c r="L17" s="67"/>
      <c r="M17" s="63"/>
      <c r="N17" s="63"/>
      <c r="O17" s="63"/>
    </row>
    <row r="18" spans="2:15" x14ac:dyDescent="0.25">
      <c r="B18" s="89"/>
      <c r="C18" s="451" t="s">
        <v>16</v>
      </c>
      <c r="D18" s="451"/>
      <c r="E18" s="92">
        <v>0</v>
      </c>
      <c r="F18" s="92">
        <v>0</v>
      </c>
      <c r="G18" s="92">
        <v>0</v>
      </c>
      <c r="H18" s="95">
        <f t="shared" si="0"/>
        <v>0</v>
      </c>
      <c r="I18" s="95">
        <f t="shared" si="1"/>
        <v>0</v>
      </c>
      <c r="J18" s="91"/>
      <c r="K18" s="67"/>
      <c r="L18" s="67"/>
      <c r="M18" s="63"/>
      <c r="N18" s="63"/>
      <c r="O18" s="63" t="s">
        <v>83</v>
      </c>
    </row>
    <row r="19" spans="2:15" x14ac:dyDescent="0.25">
      <c r="B19" s="89"/>
      <c r="C19" s="451" t="s">
        <v>18</v>
      </c>
      <c r="D19" s="451"/>
      <c r="E19" s="92">
        <v>96896.780000000261</v>
      </c>
      <c r="F19" s="92">
        <v>0</v>
      </c>
      <c r="G19" s="92">
        <f>16204.47+13737.36+7635.18+20334.09+3838.68+13969.72</f>
        <v>75719.5</v>
      </c>
      <c r="H19" s="95">
        <f t="shared" si="0"/>
        <v>21177.280000000261</v>
      </c>
      <c r="I19" s="95">
        <f t="shared" si="1"/>
        <v>-75719.5</v>
      </c>
      <c r="J19" s="91"/>
      <c r="K19" s="67"/>
      <c r="L19" s="67"/>
      <c r="M19" s="63"/>
      <c r="N19" s="63"/>
      <c r="O19" s="63"/>
    </row>
    <row r="20" spans="2:15" x14ac:dyDescent="0.25">
      <c r="B20" s="89"/>
      <c r="C20" s="451" t="s">
        <v>20</v>
      </c>
      <c r="D20" s="451"/>
      <c r="E20" s="92">
        <v>0</v>
      </c>
      <c r="F20" s="92">
        <v>0</v>
      </c>
      <c r="G20" s="92">
        <v>0</v>
      </c>
      <c r="H20" s="95">
        <f t="shared" si="0"/>
        <v>0</v>
      </c>
      <c r="I20" s="95">
        <f t="shared" si="1"/>
        <v>0</v>
      </c>
      <c r="J20" s="91"/>
      <c r="K20" s="67"/>
      <c r="L20" s="67"/>
      <c r="M20" s="63" t="s">
        <v>83</v>
      </c>
      <c r="N20" s="63"/>
      <c r="O20" s="63"/>
    </row>
    <row r="21" spans="2:15" x14ac:dyDescent="0.25">
      <c r="B21" s="89"/>
      <c r="C21" s="451" t="s">
        <v>22</v>
      </c>
      <c r="D21" s="451"/>
      <c r="E21" s="92">
        <v>0</v>
      </c>
      <c r="F21" s="92">
        <v>0</v>
      </c>
      <c r="G21" s="92">
        <v>0</v>
      </c>
      <c r="H21" s="95">
        <f t="shared" si="0"/>
        <v>0</v>
      </c>
      <c r="I21" s="95">
        <f t="shared" si="1"/>
        <v>0</v>
      </c>
      <c r="J21" s="91"/>
    </row>
    <row r="22" spans="2:15" x14ac:dyDescent="0.25">
      <c r="B22" s="89"/>
      <c r="C22" s="96"/>
      <c r="D22" s="96"/>
      <c r="E22" s="97"/>
      <c r="F22" s="97"/>
      <c r="G22" s="97"/>
      <c r="H22" s="97"/>
      <c r="I22" s="97"/>
      <c r="J22" s="91"/>
    </row>
    <row r="23" spans="2:15" x14ac:dyDescent="0.25">
      <c r="B23" s="86"/>
      <c r="C23" s="457" t="s">
        <v>27</v>
      </c>
      <c r="D23" s="457"/>
      <c r="E23" s="87">
        <f>SUM(E25:E33)</f>
        <v>5643508302.0300007</v>
      </c>
      <c r="F23" s="87">
        <f>SUM(F25:F33)</f>
        <v>51874579.569999993</v>
      </c>
      <c r="G23" s="87">
        <f>SUM(G25:G33)</f>
        <v>45923184.099999994</v>
      </c>
      <c r="H23" s="87">
        <f>+E23+F23-G23</f>
        <v>5649459697.5</v>
      </c>
      <c r="I23" s="87">
        <f>SUM(I25:I33)</f>
        <v>5951395.4699997306</v>
      </c>
      <c r="J23" s="88"/>
    </row>
    <row r="24" spans="2:15" x14ac:dyDescent="0.25">
      <c r="B24" s="89"/>
      <c r="C24" s="64"/>
      <c r="D24" s="96"/>
      <c r="E24" s="90"/>
      <c r="F24" s="90"/>
      <c r="G24" s="90"/>
      <c r="H24" s="90"/>
      <c r="I24" s="90"/>
      <c r="J24" s="91"/>
    </row>
    <row r="25" spans="2:15" x14ac:dyDescent="0.25">
      <c r="B25" s="89"/>
      <c r="C25" s="451" t="s">
        <v>29</v>
      </c>
      <c r="D25" s="451"/>
      <c r="E25" s="92">
        <v>0</v>
      </c>
      <c r="F25" s="92">
        <v>0</v>
      </c>
      <c r="G25" s="92">
        <v>0</v>
      </c>
      <c r="H25" s="95">
        <f>+E25+F25-G25</f>
        <v>0</v>
      </c>
      <c r="I25" s="95">
        <f>+H25-E25</f>
        <v>0</v>
      </c>
      <c r="J25" s="91"/>
    </row>
    <row r="26" spans="2:15" x14ac:dyDescent="0.25">
      <c r="B26" s="89"/>
      <c r="C26" s="451" t="s">
        <v>31</v>
      </c>
      <c r="D26" s="451"/>
      <c r="E26" s="92">
        <v>0</v>
      </c>
      <c r="F26" s="92">
        <v>0</v>
      </c>
      <c r="G26" s="92">
        <v>0</v>
      </c>
      <c r="H26" s="95">
        <f t="shared" ref="H26:H33" si="2">+E26+F26-G26</f>
        <v>0</v>
      </c>
      <c r="I26" s="95">
        <f t="shared" ref="I26:I33" si="3">+H26-E26</f>
        <v>0</v>
      </c>
      <c r="J26" s="91"/>
    </row>
    <row r="27" spans="2:15" x14ac:dyDescent="0.25">
      <c r="B27" s="89"/>
      <c r="C27" s="451" t="s">
        <v>33</v>
      </c>
      <c r="D27" s="451"/>
      <c r="E27" s="92">
        <v>5775182846.5200005</v>
      </c>
      <c r="F27" s="92">
        <f>104665.26+2719816.38+5414813.77+7445842.7+11672112.25+13970375.52</f>
        <v>41327625.879999995</v>
      </c>
      <c r="G27" s="92">
        <v>27241474.849999998</v>
      </c>
      <c r="H27" s="95">
        <f t="shared" si="2"/>
        <v>5789268997.5500002</v>
      </c>
      <c r="I27" s="95">
        <f t="shared" si="3"/>
        <v>14086151.029999733</v>
      </c>
      <c r="J27" s="91"/>
    </row>
    <row r="28" spans="2:15" x14ac:dyDescent="0.25">
      <c r="B28" s="89"/>
      <c r="C28" s="451" t="s">
        <v>84</v>
      </c>
      <c r="D28" s="451"/>
      <c r="E28" s="92">
        <v>150271681.63</v>
      </c>
      <c r="F28" s="92">
        <f>49955.2+3490983.23+1366840.67+877821.4+1655713.35+321639.84</f>
        <v>7762953.6899999995</v>
      </c>
      <c r="G28" s="92">
        <v>0</v>
      </c>
      <c r="H28" s="95">
        <f t="shared" si="2"/>
        <v>158034635.31999999</v>
      </c>
      <c r="I28" s="95">
        <f t="shared" si="3"/>
        <v>7762953.6899999976</v>
      </c>
      <c r="J28" s="91"/>
    </row>
    <row r="29" spans="2:15" x14ac:dyDescent="0.25">
      <c r="B29" s="89"/>
      <c r="C29" s="451" t="s">
        <v>37</v>
      </c>
      <c r="D29" s="451"/>
      <c r="E29" s="92">
        <v>2784000</v>
      </c>
      <c r="F29" s="92">
        <v>2784000</v>
      </c>
      <c r="G29" s="92">
        <v>0</v>
      </c>
      <c r="H29" s="95">
        <f t="shared" si="2"/>
        <v>5568000</v>
      </c>
      <c r="I29" s="95">
        <f t="shared" si="3"/>
        <v>2784000</v>
      </c>
      <c r="J29" s="91"/>
    </row>
    <row r="30" spans="2:15" x14ac:dyDescent="0.25">
      <c r="B30" s="89"/>
      <c r="C30" s="451" t="s">
        <v>39</v>
      </c>
      <c r="D30" s="451"/>
      <c r="E30" s="92">
        <v>-284730226.12</v>
      </c>
      <c r="F30" s="92">
        <v>0</v>
      </c>
      <c r="G30" s="92">
        <f>3077027.83+2843150.94+2875671.05+3593123.6+3140347.27+3152388.56</f>
        <v>18681709.25</v>
      </c>
      <c r="H30" s="95">
        <f t="shared" si="2"/>
        <v>-303411935.37</v>
      </c>
      <c r="I30" s="95">
        <f t="shared" si="3"/>
        <v>-18681709.25</v>
      </c>
      <c r="J30" s="91"/>
    </row>
    <row r="31" spans="2:15" x14ac:dyDescent="0.25">
      <c r="B31" s="89"/>
      <c r="C31" s="451" t="s">
        <v>41</v>
      </c>
      <c r="D31" s="451"/>
      <c r="E31" s="92">
        <v>0</v>
      </c>
      <c r="F31" s="92">
        <v>0</v>
      </c>
      <c r="G31" s="92">
        <v>0</v>
      </c>
      <c r="H31" s="95">
        <f t="shared" si="2"/>
        <v>0</v>
      </c>
      <c r="I31" s="95">
        <f t="shared" si="3"/>
        <v>0</v>
      </c>
      <c r="J31" s="91"/>
    </row>
    <row r="32" spans="2:15" x14ac:dyDescent="0.25">
      <c r="B32" s="89"/>
      <c r="C32" s="451" t="s">
        <v>42</v>
      </c>
      <c r="D32" s="451"/>
      <c r="E32" s="92">
        <v>0</v>
      </c>
      <c r="F32" s="92">
        <v>0</v>
      </c>
      <c r="G32" s="92">
        <v>0</v>
      </c>
      <c r="H32" s="95">
        <f t="shared" si="2"/>
        <v>0</v>
      </c>
      <c r="I32" s="95">
        <f t="shared" si="3"/>
        <v>0</v>
      </c>
      <c r="J32" s="91"/>
    </row>
    <row r="33" spans="2:18" x14ac:dyDescent="0.25">
      <c r="B33" s="89"/>
      <c r="C33" s="451" t="s">
        <v>44</v>
      </c>
      <c r="D33" s="451"/>
      <c r="E33" s="92">
        <v>0</v>
      </c>
      <c r="F33" s="92">
        <v>0</v>
      </c>
      <c r="G33" s="92">
        <v>0</v>
      </c>
      <c r="H33" s="95">
        <f t="shared" si="2"/>
        <v>0</v>
      </c>
      <c r="I33" s="95">
        <f t="shared" si="3"/>
        <v>0</v>
      </c>
      <c r="J33" s="91"/>
    </row>
    <row r="34" spans="2:18" x14ac:dyDescent="0.25">
      <c r="B34" s="89"/>
      <c r="C34" s="96"/>
      <c r="D34" s="96"/>
      <c r="E34" s="97"/>
      <c r="F34" s="90"/>
      <c r="G34" s="90"/>
      <c r="H34" s="90"/>
      <c r="I34" s="90"/>
      <c r="J34" s="91"/>
    </row>
    <row r="35" spans="2:18" x14ac:dyDescent="0.25">
      <c r="B35" s="81"/>
      <c r="C35" s="452" t="s">
        <v>85</v>
      </c>
      <c r="D35" s="452"/>
      <c r="E35" s="87">
        <f>+E23+E13</f>
        <v>6015176623.3700018</v>
      </c>
      <c r="F35" s="87">
        <f>+F23+F13</f>
        <v>3679800707.9800005</v>
      </c>
      <c r="G35" s="87">
        <f>+G23+G13</f>
        <v>3345780383.1999998</v>
      </c>
      <c r="H35" s="87">
        <f>+H23+H13</f>
        <v>6349196948.1500006</v>
      </c>
      <c r="I35" s="87">
        <f>+I23+I13</f>
        <v>334020324.77999973</v>
      </c>
      <c r="J35" s="84"/>
    </row>
    <row r="36" spans="2:18" x14ac:dyDescent="0.25">
      <c r="B36" s="453"/>
      <c r="C36" s="454"/>
      <c r="D36" s="454"/>
      <c r="E36" s="454"/>
      <c r="F36" s="454"/>
      <c r="G36" s="454"/>
      <c r="H36" s="454"/>
      <c r="I36" s="454"/>
      <c r="J36" s="455"/>
    </row>
    <row r="37" spans="2:18" x14ac:dyDescent="0.25">
      <c r="B37" s="98"/>
      <c r="C37" s="99"/>
      <c r="D37" s="100"/>
      <c r="F37" s="98"/>
      <c r="G37" s="98"/>
      <c r="H37" s="98"/>
      <c r="I37" s="101"/>
      <c r="J37" s="98"/>
    </row>
    <row r="38" spans="2:18" x14ac:dyDescent="0.25">
      <c r="B38" s="63"/>
      <c r="C38" s="456" t="s">
        <v>64</v>
      </c>
      <c r="D38" s="456"/>
      <c r="E38" s="456"/>
      <c r="F38" s="456"/>
      <c r="G38" s="456"/>
      <c r="H38" s="456"/>
      <c r="I38" s="456"/>
      <c r="J38" s="102"/>
      <c r="K38" s="102"/>
      <c r="L38" s="63"/>
      <c r="M38" s="63"/>
      <c r="N38" s="63"/>
      <c r="O38" s="63"/>
      <c r="P38" s="63"/>
      <c r="Q38" s="63"/>
      <c r="R38" s="63"/>
    </row>
    <row r="39" spans="2:18" x14ac:dyDescent="0.25">
      <c r="B39" s="63"/>
      <c r="C39" s="102"/>
      <c r="D39" s="103"/>
      <c r="E39" s="104"/>
      <c r="F39" s="104"/>
      <c r="G39" s="63"/>
      <c r="H39" s="105"/>
      <c r="I39" s="103"/>
      <c r="J39" s="104"/>
      <c r="K39" s="104"/>
      <c r="L39" s="63"/>
      <c r="M39" s="63"/>
      <c r="N39" s="63"/>
      <c r="O39" s="63"/>
      <c r="P39" s="63"/>
      <c r="Q39" s="63"/>
      <c r="R39" s="63"/>
    </row>
    <row r="40" spans="2:18" x14ac:dyDescent="0.25">
      <c r="B40" s="63"/>
      <c r="C40" s="436" t="s">
        <v>86</v>
      </c>
      <c r="D40" s="436"/>
      <c r="E40" s="104"/>
      <c r="F40" s="436" t="s">
        <v>88</v>
      </c>
      <c r="G40" s="436"/>
      <c r="H40" s="436"/>
      <c r="I40" s="436"/>
      <c r="J40" s="104"/>
      <c r="K40" s="104"/>
      <c r="L40" s="63"/>
      <c r="M40" s="63"/>
      <c r="N40" s="63"/>
      <c r="O40" s="63"/>
      <c r="P40" s="63"/>
      <c r="Q40" s="63"/>
      <c r="R40" s="63"/>
    </row>
    <row r="41" spans="2:18" x14ac:dyDescent="0.25">
      <c r="B41" s="63"/>
      <c r="C41" s="437" t="s">
        <v>87</v>
      </c>
      <c r="D41" s="437"/>
      <c r="E41" s="106"/>
      <c r="F41" s="437" t="s">
        <v>68</v>
      </c>
      <c r="G41" s="437"/>
      <c r="H41" s="436" t="s">
        <v>69</v>
      </c>
      <c r="I41" s="436"/>
      <c r="J41" s="107"/>
      <c r="K41" s="63"/>
      <c r="Q41" s="63"/>
      <c r="R41" s="63"/>
    </row>
    <row r="42" spans="2:18" ht="15" customHeight="1" x14ac:dyDescent="0.25">
      <c r="B42" s="63"/>
      <c r="C42" s="450" t="s">
        <v>70</v>
      </c>
      <c r="D42" s="450"/>
      <c r="E42" s="108"/>
      <c r="F42" s="433" t="s">
        <v>71</v>
      </c>
      <c r="G42" s="433"/>
      <c r="H42" s="432" t="s">
        <v>72</v>
      </c>
      <c r="I42" s="432"/>
      <c r="J42" s="107"/>
      <c r="K42" s="63"/>
      <c r="Q42" s="63"/>
      <c r="R42" s="63"/>
    </row>
    <row r="43" spans="2:18" x14ac:dyDescent="0.25">
      <c r="C43" s="63"/>
      <c r="D43" s="63"/>
      <c r="E43" s="109"/>
      <c r="F43" s="63"/>
      <c r="G43" s="63"/>
      <c r="H43" s="63"/>
    </row>
    <row r="44" spans="2:18" hidden="1" x14ac:dyDescent="0.25">
      <c r="C44" s="63"/>
      <c r="D44" s="63"/>
      <c r="E44" s="109"/>
      <c r="F44" s="63"/>
      <c r="G44" s="63"/>
      <c r="H44" s="63"/>
    </row>
    <row r="45" spans="2:18" ht="15" customHeight="1" x14ac:dyDescent="0.25"/>
    <row r="46" spans="2:18" ht="15" customHeight="1" x14ac:dyDescent="0.25"/>
    <row r="47" spans="2:18" ht="15" customHeight="1" x14ac:dyDescent="0.25"/>
  </sheetData>
  <mergeCells count="40">
    <mergeCell ref="K1:L1"/>
    <mergeCell ref="D3:H3"/>
    <mergeCell ref="D4:H4"/>
    <mergeCell ref="D5:H5"/>
    <mergeCell ref="D6:H6"/>
    <mergeCell ref="D7:H7"/>
    <mergeCell ref="B8:J8"/>
    <mergeCell ref="C9:D10"/>
    <mergeCell ref="D1:F1"/>
    <mergeCell ref="G1:I1"/>
    <mergeCell ref="C25:D25"/>
    <mergeCell ref="C11:D11"/>
    <mergeCell ref="C13:D13"/>
    <mergeCell ref="C15:D15"/>
    <mergeCell ref="C16:D16"/>
    <mergeCell ref="C17:D17"/>
    <mergeCell ref="C18:D18"/>
    <mergeCell ref="C19:D19"/>
    <mergeCell ref="C20:D20"/>
    <mergeCell ref="C21:D21"/>
    <mergeCell ref="C23:D23"/>
    <mergeCell ref="C40:D40"/>
    <mergeCell ref="F40:I40"/>
    <mergeCell ref="C26:D26"/>
    <mergeCell ref="C27:D27"/>
    <mergeCell ref="C28:D28"/>
    <mergeCell ref="C29:D29"/>
    <mergeCell ref="C30:D30"/>
    <mergeCell ref="C31:D31"/>
    <mergeCell ref="C32:D32"/>
    <mergeCell ref="C33:D33"/>
    <mergeCell ref="C35:D35"/>
    <mergeCell ref="B36:J36"/>
    <mergeCell ref="C38:I38"/>
    <mergeCell ref="C41:D41"/>
    <mergeCell ref="F41:G41"/>
    <mergeCell ref="H41:I41"/>
    <mergeCell ref="C42:D42"/>
    <mergeCell ref="F42:G42"/>
    <mergeCell ref="H42:I42"/>
  </mergeCells>
  <pageMargins left="0.70866141732283472" right="0.70866141732283472" top="0.74803149606299213" bottom="0.74803149606299213" header="0.31496062992125984" footer="0.31496062992125984"/>
  <pageSetup scale="79" orientation="landscape" r:id="rId1"/>
  <ignoredErrors>
    <ignoredError sqref="F15:F16 G15:G16 G19 F27:F28 G30" unlockedFormula="1"/>
    <ignoredError sqref="H23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9"/>
  <sheetViews>
    <sheetView workbookViewId="0">
      <selection activeCell="G19" sqref="G19"/>
    </sheetView>
  </sheetViews>
  <sheetFormatPr baseColWidth="10" defaultColWidth="0" defaultRowHeight="15" customHeight="1" zeroHeight="1" x14ac:dyDescent="0.25"/>
  <cols>
    <col min="1" max="1" width="2.42578125" style="110" customWidth="1"/>
    <col min="2" max="2" width="3" style="110" customWidth="1"/>
    <col min="3" max="4" width="11.42578125" style="110" customWidth="1"/>
    <col min="5" max="5" width="23.5703125" style="110" customWidth="1"/>
    <col min="6" max="6" width="2.85546875" style="110" customWidth="1"/>
    <col min="7" max="8" width="21" style="110" customWidth="1"/>
    <col min="9" max="9" width="21.42578125" style="110" customWidth="1"/>
    <col min="10" max="10" width="21" style="110" customWidth="1"/>
    <col min="11" max="11" width="2.7109375" style="110" customWidth="1"/>
    <col min="12" max="12" width="3.7109375" style="110" customWidth="1"/>
    <col min="13" max="18" width="0" style="110" hidden="1" customWidth="1"/>
    <col min="19" max="16384" width="11.42578125" style="110" hidden="1"/>
  </cols>
  <sheetData>
    <row r="1" spans="2:11" x14ac:dyDescent="0.25"/>
    <row r="2" spans="2:11" ht="15.75" x14ac:dyDescent="0.25">
      <c r="C2" s="111"/>
      <c r="D2" s="468" t="s">
        <v>0</v>
      </c>
      <c r="E2" s="468"/>
      <c r="F2" s="468"/>
      <c r="G2" s="468"/>
      <c r="H2" s="468"/>
      <c r="I2" s="468"/>
      <c r="J2" s="111"/>
      <c r="K2" s="111"/>
    </row>
    <row r="3" spans="2:11" ht="15.75" x14ac:dyDescent="0.25">
      <c r="C3" s="111"/>
      <c r="D3" s="468" t="s">
        <v>89</v>
      </c>
      <c r="E3" s="468"/>
      <c r="F3" s="468"/>
      <c r="G3" s="468"/>
      <c r="H3" s="468"/>
      <c r="I3" s="468"/>
      <c r="J3" s="111"/>
      <c r="K3" s="111"/>
    </row>
    <row r="4" spans="2:11" ht="15.75" x14ac:dyDescent="0.25">
      <c r="C4" s="111"/>
      <c r="D4" s="468" t="s">
        <v>90</v>
      </c>
      <c r="E4" s="468"/>
      <c r="F4" s="468"/>
      <c r="G4" s="468"/>
      <c r="H4" s="468"/>
      <c r="I4" s="468"/>
      <c r="J4" s="111"/>
      <c r="K4" s="111"/>
    </row>
    <row r="5" spans="2:11" x14ac:dyDescent="0.25">
      <c r="C5" s="111"/>
      <c r="D5" s="469" t="s">
        <v>3</v>
      </c>
      <c r="E5" s="469"/>
      <c r="F5" s="469"/>
      <c r="G5" s="469"/>
      <c r="H5" s="469"/>
      <c r="I5" s="469"/>
      <c r="J5" s="111"/>
      <c r="K5" s="111"/>
    </row>
    <row r="6" spans="2:11" x14ac:dyDescent="0.25">
      <c r="B6" s="9"/>
      <c r="C6" s="7"/>
      <c r="D6" s="449"/>
      <c r="E6" s="449"/>
      <c r="F6" s="449"/>
      <c r="G6" s="449"/>
      <c r="H6" s="449"/>
      <c r="I6" s="449"/>
      <c r="J6" s="11"/>
      <c r="K6" s="112"/>
    </row>
    <row r="7" spans="2:11" ht="24" x14ac:dyDescent="0.25">
      <c r="B7" s="113"/>
      <c r="C7" s="467" t="s">
        <v>91</v>
      </c>
      <c r="D7" s="467"/>
      <c r="E7" s="467"/>
      <c r="F7" s="114"/>
      <c r="G7" s="115" t="s">
        <v>92</v>
      </c>
      <c r="H7" s="115" t="s">
        <v>93</v>
      </c>
      <c r="I7" s="114" t="s">
        <v>94</v>
      </c>
      <c r="J7" s="114" t="s">
        <v>95</v>
      </c>
      <c r="K7" s="116"/>
    </row>
    <row r="8" spans="2:11" x14ac:dyDescent="0.25">
      <c r="B8" s="17"/>
      <c r="C8" s="464" t="s">
        <v>96</v>
      </c>
      <c r="D8" s="464"/>
      <c r="E8" s="464"/>
      <c r="F8" s="117"/>
      <c r="G8" s="117"/>
      <c r="H8" s="117"/>
      <c r="I8" s="117"/>
      <c r="J8" s="117"/>
      <c r="K8" s="118"/>
    </row>
    <row r="9" spans="2:11" x14ac:dyDescent="0.25">
      <c r="B9" s="119"/>
      <c r="C9" s="466" t="s">
        <v>97</v>
      </c>
      <c r="D9" s="466"/>
      <c r="E9" s="466"/>
      <c r="F9" s="23"/>
      <c r="G9" s="23"/>
      <c r="H9" s="23"/>
      <c r="I9" s="23"/>
      <c r="J9" s="23"/>
      <c r="K9" s="120"/>
    </row>
    <row r="10" spans="2:11" x14ac:dyDescent="0.25">
      <c r="B10" s="119"/>
      <c r="C10" s="464" t="s">
        <v>98</v>
      </c>
      <c r="D10" s="464"/>
      <c r="E10" s="464"/>
      <c r="F10" s="23"/>
      <c r="G10" s="121"/>
      <c r="H10" s="121"/>
      <c r="I10" s="122">
        <f>+I11</f>
        <v>-25352869.559999999</v>
      </c>
      <c r="J10" s="122">
        <f>+J11+J16</f>
        <v>-26144869.559999999</v>
      </c>
      <c r="K10" s="123"/>
    </row>
    <row r="11" spans="2:11" x14ac:dyDescent="0.25">
      <c r="B11" s="124"/>
      <c r="C11" s="125"/>
      <c r="D11" s="435" t="s">
        <v>99</v>
      </c>
      <c r="E11" s="435"/>
      <c r="F11" s="23"/>
      <c r="G11" s="126"/>
      <c r="H11" s="126"/>
      <c r="I11" s="127">
        <f>+I12+I13</f>
        <v>-25352869.559999999</v>
      </c>
      <c r="J11" s="127">
        <f>SUM(J12:J13)</f>
        <v>-26144869.559999999</v>
      </c>
      <c r="K11" s="128"/>
    </row>
    <row r="12" spans="2:11" x14ac:dyDescent="0.25">
      <c r="B12" s="124"/>
      <c r="C12" s="125"/>
      <c r="D12" s="50"/>
      <c r="E12" s="50"/>
      <c r="F12" s="23"/>
      <c r="G12" s="126" t="s">
        <v>100</v>
      </c>
      <c r="H12" s="126" t="s">
        <v>101</v>
      </c>
      <c r="I12" s="127">
        <v>-7092000</v>
      </c>
      <c r="J12" s="127">
        <v>-7884000</v>
      </c>
      <c r="K12" s="128"/>
    </row>
    <row r="13" spans="2:11" x14ac:dyDescent="0.25">
      <c r="B13" s="124"/>
      <c r="C13" s="125"/>
      <c r="D13" s="50"/>
      <c r="E13" s="50"/>
      <c r="F13" s="23"/>
      <c r="G13" s="126" t="s">
        <v>100</v>
      </c>
      <c r="H13" s="126" t="s">
        <v>102</v>
      </c>
      <c r="I13" s="127">
        <v>-18260869.559999999</v>
      </c>
      <c r="J13" s="127">
        <v>-18260869.559999999</v>
      </c>
      <c r="K13" s="128"/>
    </row>
    <row r="14" spans="2:11" x14ac:dyDescent="0.25">
      <c r="B14" s="124"/>
      <c r="C14" s="125"/>
      <c r="D14" s="435" t="s">
        <v>103</v>
      </c>
      <c r="E14" s="435"/>
      <c r="F14" s="23"/>
      <c r="G14" s="126"/>
      <c r="H14" s="126"/>
      <c r="I14" s="127">
        <v>0</v>
      </c>
      <c r="J14" s="127">
        <v>0</v>
      </c>
      <c r="K14" s="128"/>
    </row>
    <row r="15" spans="2:11" x14ac:dyDescent="0.25">
      <c r="B15" s="124"/>
      <c r="C15" s="125"/>
      <c r="D15" s="435" t="s">
        <v>104</v>
      </c>
      <c r="E15" s="435"/>
      <c r="F15" s="23"/>
      <c r="G15" s="126"/>
      <c r="H15" s="126"/>
      <c r="I15" s="127">
        <v>0</v>
      </c>
      <c r="J15" s="127">
        <v>0</v>
      </c>
      <c r="K15" s="128"/>
    </row>
    <row r="16" spans="2:11" x14ac:dyDescent="0.25">
      <c r="B16" s="124"/>
      <c r="C16" s="125"/>
      <c r="D16" s="21" t="s">
        <v>105</v>
      </c>
      <c r="E16" s="21"/>
      <c r="F16" s="23"/>
      <c r="G16" s="126" t="s">
        <v>100</v>
      </c>
      <c r="H16" s="129" t="s">
        <v>106</v>
      </c>
      <c r="I16" s="130">
        <v>0</v>
      </c>
      <c r="J16" s="130">
        <v>0</v>
      </c>
      <c r="K16" s="128"/>
    </row>
    <row r="17" spans="2:11" x14ac:dyDescent="0.25">
      <c r="B17" s="119"/>
      <c r="C17" s="464" t="s">
        <v>107</v>
      </c>
      <c r="D17" s="464"/>
      <c r="E17" s="464"/>
      <c r="F17" s="23"/>
      <c r="G17" s="121"/>
      <c r="H17" s="121"/>
      <c r="I17" s="122">
        <v>0</v>
      </c>
      <c r="J17" s="122">
        <v>0</v>
      </c>
      <c r="K17" s="123"/>
    </row>
    <row r="18" spans="2:11" x14ac:dyDescent="0.25">
      <c r="B18" s="124"/>
      <c r="C18" s="125"/>
      <c r="D18" s="435" t="s">
        <v>108</v>
      </c>
      <c r="E18" s="435"/>
      <c r="F18" s="23"/>
      <c r="G18" s="126"/>
      <c r="H18" s="126"/>
      <c r="I18" s="127">
        <v>0</v>
      </c>
      <c r="J18" s="127">
        <v>0</v>
      </c>
      <c r="K18" s="128"/>
    </row>
    <row r="19" spans="2:11" x14ac:dyDescent="0.25">
      <c r="B19" s="124"/>
      <c r="C19" s="125"/>
      <c r="D19" s="435" t="s">
        <v>109</v>
      </c>
      <c r="E19" s="435"/>
      <c r="F19" s="23"/>
      <c r="G19" s="126"/>
      <c r="H19" s="131"/>
      <c r="I19" s="127">
        <v>0</v>
      </c>
      <c r="J19" s="127">
        <v>0</v>
      </c>
      <c r="K19" s="128"/>
    </row>
    <row r="20" spans="2:11" x14ac:dyDescent="0.25">
      <c r="B20" s="124"/>
      <c r="C20" s="125"/>
      <c r="D20" s="435" t="s">
        <v>103</v>
      </c>
      <c r="E20" s="435"/>
      <c r="F20" s="23"/>
      <c r="G20" s="126"/>
      <c r="H20" s="132"/>
      <c r="I20" s="127">
        <v>0</v>
      </c>
      <c r="J20" s="127">
        <v>0</v>
      </c>
      <c r="K20" s="128"/>
    </row>
    <row r="21" spans="2:11" x14ac:dyDescent="0.25">
      <c r="B21" s="124"/>
      <c r="C21" s="133"/>
      <c r="D21" s="435" t="s">
        <v>104</v>
      </c>
      <c r="E21" s="435"/>
      <c r="F21" s="23"/>
      <c r="G21" s="126"/>
      <c r="H21" s="132"/>
      <c r="I21" s="127">
        <v>0</v>
      </c>
      <c r="J21" s="127">
        <v>0</v>
      </c>
      <c r="K21" s="128"/>
    </row>
    <row r="22" spans="2:11" x14ac:dyDescent="0.25">
      <c r="B22" s="124"/>
      <c r="C22" s="125"/>
      <c r="D22" s="125"/>
      <c r="E22" s="21"/>
      <c r="F22" s="23"/>
      <c r="G22" s="134"/>
      <c r="H22" s="134"/>
      <c r="I22" s="122"/>
      <c r="J22" s="122"/>
      <c r="K22" s="128"/>
    </row>
    <row r="23" spans="2:11" x14ac:dyDescent="0.25">
      <c r="B23" s="119"/>
      <c r="C23" s="464" t="s">
        <v>110</v>
      </c>
      <c r="D23" s="464"/>
      <c r="E23" s="464"/>
      <c r="F23" s="23"/>
      <c r="G23" s="121"/>
      <c r="H23" s="121"/>
      <c r="I23" s="122">
        <f>+I10</f>
        <v>-25352869.559999999</v>
      </c>
      <c r="J23" s="122">
        <f>+J10</f>
        <v>-26144869.559999999</v>
      </c>
      <c r="K23" s="123"/>
    </row>
    <row r="24" spans="2:11" x14ac:dyDescent="0.25">
      <c r="B24" s="119"/>
      <c r="C24" s="125"/>
      <c r="D24" s="125"/>
      <c r="E24" s="44"/>
      <c r="F24" s="23"/>
      <c r="G24" s="134"/>
      <c r="H24" s="134"/>
      <c r="I24" s="135"/>
      <c r="J24" s="135"/>
      <c r="K24" s="123"/>
    </row>
    <row r="25" spans="2:11" x14ac:dyDescent="0.25">
      <c r="B25" s="119"/>
      <c r="C25" s="466" t="s">
        <v>111</v>
      </c>
      <c r="D25" s="466"/>
      <c r="E25" s="466"/>
      <c r="F25" s="23"/>
      <c r="G25" s="134"/>
      <c r="H25" s="134"/>
      <c r="I25" s="135"/>
      <c r="J25" s="135"/>
      <c r="K25" s="123"/>
    </row>
    <row r="26" spans="2:11" x14ac:dyDescent="0.25">
      <c r="B26" s="119"/>
      <c r="C26" s="464" t="s">
        <v>98</v>
      </c>
      <c r="D26" s="464"/>
      <c r="E26" s="464"/>
      <c r="F26" s="23"/>
      <c r="G26" s="121"/>
      <c r="H26" s="121"/>
      <c r="I26" s="122">
        <f>+I27</f>
        <v>-103074681.62</v>
      </c>
      <c r="J26" s="122">
        <f>+J27</f>
        <v>-89210246.840000004</v>
      </c>
      <c r="K26" s="123"/>
    </row>
    <row r="27" spans="2:11" x14ac:dyDescent="0.25">
      <c r="B27" s="124"/>
      <c r="C27" s="125"/>
      <c r="D27" s="435" t="s">
        <v>99</v>
      </c>
      <c r="E27" s="435"/>
      <c r="F27" s="23"/>
      <c r="G27" s="126"/>
      <c r="H27" s="126"/>
      <c r="I27" s="127">
        <f>+I28+I29</f>
        <v>-103074681.62</v>
      </c>
      <c r="J27" s="127">
        <f>SUM(J28:J29)</f>
        <v>-89210246.840000004</v>
      </c>
      <c r="K27" s="128"/>
    </row>
    <row r="28" spans="2:11" x14ac:dyDescent="0.25">
      <c r="B28" s="124"/>
      <c r="C28" s="125"/>
      <c r="D28" s="50"/>
      <c r="E28" s="50"/>
      <c r="F28" s="23"/>
      <c r="G28" s="126" t="s">
        <v>100</v>
      </c>
      <c r="H28" s="126" t="s">
        <v>112</v>
      </c>
      <c r="I28" s="127">
        <v>-87857290.299999997</v>
      </c>
      <c r="J28" s="136">
        <v>-83123290.299999997</v>
      </c>
      <c r="K28" s="128"/>
    </row>
    <row r="29" spans="2:11" x14ac:dyDescent="0.25">
      <c r="B29" s="124"/>
      <c r="C29" s="125"/>
      <c r="D29" s="50"/>
      <c r="E29" s="50"/>
      <c r="F29" s="23"/>
      <c r="G29" s="126" t="s">
        <v>100</v>
      </c>
      <c r="H29" s="126" t="s">
        <v>113</v>
      </c>
      <c r="I29" s="127">
        <v>-15217391.32</v>
      </c>
      <c r="J29" s="127">
        <v>-6086956.54</v>
      </c>
      <c r="K29" s="128"/>
    </row>
    <row r="30" spans="2:11" x14ac:dyDescent="0.25">
      <c r="B30" s="124"/>
      <c r="C30" s="133"/>
      <c r="D30" s="435" t="s">
        <v>103</v>
      </c>
      <c r="E30" s="435"/>
      <c r="F30" s="133"/>
      <c r="G30" s="137"/>
      <c r="H30" s="137"/>
      <c r="I30" s="127">
        <v>0</v>
      </c>
      <c r="J30" s="127">
        <v>0</v>
      </c>
      <c r="K30" s="128"/>
    </row>
    <row r="31" spans="2:11" x14ac:dyDescent="0.25">
      <c r="B31" s="124"/>
      <c r="C31" s="133"/>
      <c r="D31" s="435" t="s">
        <v>104</v>
      </c>
      <c r="E31" s="435"/>
      <c r="F31" s="133"/>
      <c r="G31" s="137"/>
      <c r="H31" s="137"/>
      <c r="I31" s="127">
        <v>0</v>
      </c>
      <c r="J31" s="127">
        <v>0</v>
      </c>
      <c r="K31" s="128"/>
    </row>
    <row r="32" spans="2:11" x14ac:dyDescent="0.25">
      <c r="B32" s="124"/>
      <c r="C32" s="125"/>
      <c r="D32" s="125"/>
      <c r="E32" s="21"/>
      <c r="F32" s="23"/>
      <c r="G32" s="134"/>
      <c r="H32" s="134"/>
      <c r="I32" s="122"/>
      <c r="J32" s="122"/>
      <c r="K32" s="128"/>
    </row>
    <row r="33" spans="2:11" x14ac:dyDescent="0.25">
      <c r="B33" s="119"/>
      <c r="C33" s="464" t="s">
        <v>107</v>
      </c>
      <c r="D33" s="464"/>
      <c r="E33" s="464"/>
      <c r="F33" s="23"/>
      <c r="G33" s="121"/>
      <c r="H33" s="121"/>
      <c r="I33" s="122">
        <v>0</v>
      </c>
      <c r="J33" s="122">
        <v>0</v>
      </c>
      <c r="K33" s="123"/>
    </row>
    <row r="34" spans="2:11" x14ac:dyDescent="0.25">
      <c r="B34" s="124"/>
      <c r="C34" s="125"/>
      <c r="D34" s="435" t="s">
        <v>108</v>
      </c>
      <c r="E34" s="435"/>
      <c r="F34" s="23"/>
      <c r="G34" s="126"/>
      <c r="H34" s="126"/>
      <c r="I34" s="127">
        <v>0</v>
      </c>
      <c r="J34" s="127">
        <v>0</v>
      </c>
      <c r="K34" s="128"/>
    </row>
    <row r="35" spans="2:11" x14ac:dyDescent="0.25">
      <c r="B35" s="124"/>
      <c r="C35" s="125"/>
      <c r="D35" s="435" t="s">
        <v>109</v>
      </c>
      <c r="E35" s="435"/>
      <c r="F35" s="23"/>
      <c r="G35" s="126"/>
      <c r="H35" s="126"/>
      <c r="I35" s="127">
        <v>0</v>
      </c>
      <c r="J35" s="127">
        <v>0</v>
      </c>
      <c r="K35" s="128"/>
    </row>
    <row r="36" spans="2:11" x14ac:dyDescent="0.25">
      <c r="B36" s="124"/>
      <c r="C36" s="125"/>
      <c r="D36" s="435" t="s">
        <v>103</v>
      </c>
      <c r="E36" s="435"/>
      <c r="F36" s="23"/>
      <c r="G36" s="126"/>
      <c r="H36" s="126"/>
      <c r="I36" s="127">
        <v>0</v>
      </c>
      <c r="J36" s="127">
        <v>0</v>
      </c>
      <c r="K36" s="128"/>
    </row>
    <row r="37" spans="2:11" x14ac:dyDescent="0.25">
      <c r="B37" s="124"/>
      <c r="C37" s="23"/>
      <c r="D37" s="435" t="s">
        <v>104</v>
      </c>
      <c r="E37" s="435"/>
      <c r="F37" s="23"/>
      <c r="G37" s="126"/>
      <c r="H37" s="132"/>
      <c r="I37" s="127">
        <v>0</v>
      </c>
      <c r="J37" s="127">
        <v>0</v>
      </c>
      <c r="K37" s="128"/>
    </row>
    <row r="38" spans="2:11" x14ac:dyDescent="0.25">
      <c r="B38" s="124"/>
      <c r="C38" s="23"/>
      <c r="D38" s="23"/>
      <c r="E38" s="21"/>
      <c r="F38" s="23"/>
      <c r="G38" s="134"/>
      <c r="H38" s="134"/>
      <c r="I38" s="122"/>
      <c r="J38" s="122"/>
      <c r="K38" s="128"/>
    </row>
    <row r="39" spans="2:11" x14ac:dyDescent="0.25">
      <c r="B39" s="119"/>
      <c r="C39" s="464" t="s">
        <v>114</v>
      </c>
      <c r="D39" s="464"/>
      <c r="E39" s="464"/>
      <c r="F39" s="23"/>
      <c r="G39" s="138"/>
      <c r="H39" s="138"/>
      <c r="I39" s="122">
        <f>+I26</f>
        <v>-103074681.62</v>
      </c>
      <c r="J39" s="122">
        <f>+J26</f>
        <v>-89210246.840000004</v>
      </c>
      <c r="K39" s="123"/>
    </row>
    <row r="40" spans="2:11" x14ac:dyDescent="0.25">
      <c r="B40" s="124"/>
      <c r="C40" s="125"/>
      <c r="D40" s="125"/>
      <c r="E40" s="21"/>
      <c r="F40" s="23"/>
      <c r="G40" s="134"/>
      <c r="H40" s="134"/>
      <c r="I40" s="122"/>
      <c r="J40" s="122"/>
      <c r="K40" s="128"/>
    </row>
    <row r="41" spans="2:11" x14ac:dyDescent="0.25">
      <c r="B41" s="124"/>
      <c r="C41" s="464" t="s">
        <v>115</v>
      </c>
      <c r="D41" s="464"/>
      <c r="E41" s="464"/>
      <c r="F41" s="23"/>
      <c r="G41" s="126"/>
      <c r="H41" s="126"/>
      <c r="I41" s="139">
        <v>-238142174.81</v>
      </c>
      <c r="J41" s="139">
        <v>-231950261.13</v>
      </c>
      <c r="K41" s="128"/>
    </row>
    <row r="42" spans="2:11" x14ac:dyDescent="0.25">
      <c r="B42" s="124"/>
      <c r="C42" s="125"/>
      <c r="D42" s="125"/>
      <c r="E42" s="21"/>
      <c r="F42" s="23"/>
      <c r="G42" s="134"/>
      <c r="H42" s="134"/>
      <c r="I42" s="122"/>
      <c r="J42" s="122"/>
      <c r="K42" s="128"/>
    </row>
    <row r="43" spans="2:11" x14ac:dyDescent="0.25">
      <c r="B43" s="140"/>
      <c r="C43" s="465" t="s">
        <v>116</v>
      </c>
      <c r="D43" s="465"/>
      <c r="E43" s="465"/>
      <c r="F43" s="141"/>
      <c r="G43" s="142"/>
      <c r="H43" s="142"/>
      <c r="I43" s="143">
        <f>+I41+I39+I23</f>
        <v>-366569725.99000001</v>
      </c>
      <c r="J43" s="143">
        <f>J41+J39+J23</f>
        <v>-347305377.53000003</v>
      </c>
      <c r="K43" s="144"/>
    </row>
    <row r="44" spans="2:11" x14ac:dyDescent="0.25">
      <c r="B44" s="6"/>
      <c r="C44" s="435" t="s">
        <v>64</v>
      </c>
      <c r="D44" s="435"/>
      <c r="E44" s="435"/>
      <c r="F44" s="435"/>
      <c r="G44" s="435"/>
      <c r="H44" s="435"/>
      <c r="I44" s="435"/>
      <c r="J44" s="435"/>
      <c r="K44" s="435"/>
    </row>
    <row r="45" spans="2:11" x14ac:dyDescent="0.25">
      <c r="B45" s="6"/>
      <c r="C45" s="21"/>
      <c r="D45" s="56"/>
      <c r="E45" s="57"/>
      <c r="F45" s="57"/>
      <c r="G45" s="6"/>
      <c r="H45" s="58"/>
      <c r="I45" s="56"/>
      <c r="J45" s="57"/>
      <c r="K45" s="57"/>
    </row>
    <row r="46" spans="2:11" x14ac:dyDescent="0.25">
      <c r="B46" s="6"/>
      <c r="C46" s="21" t="s">
        <v>119</v>
      </c>
      <c r="D46" s="56"/>
      <c r="E46" s="57"/>
      <c r="F46" s="57"/>
      <c r="G46" s="6" t="s">
        <v>120</v>
      </c>
      <c r="H46" s="58"/>
      <c r="I46" s="56"/>
      <c r="J46" s="57" t="s">
        <v>119</v>
      </c>
      <c r="K46" s="57"/>
    </row>
    <row r="47" spans="2:11" x14ac:dyDescent="0.25">
      <c r="B47" s="6"/>
      <c r="C47" s="147" t="s">
        <v>67</v>
      </c>
      <c r="D47" s="146"/>
      <c r="E47" s="60"/>
      <c r="F47" s="57"/>
      <c r="G47" s="436" t="s">
        <v>68</v>
      </c>
      <c r="H47" s="436"/>
      <c r="I47" s="23"/>
      <c r="J47" s="146" t="s">
        <v>69</v>
      </c>
      <c r="K47" s="57"/>
    </row>
    <row r="48" spans="2:11" ht="15" customHeight="1" x14ac:dyDescent="0.25">
      <c r="B48" s="6"/>
      <c r="C48" s="432" t="s">
        <v>70</v>
      </c>
      <c r="D48" s="432"/>
      <c r="E48" s="60"/>
      <c r="F48" s="62"/>
      <c r="G48" s="432" t="s">
        <v>117</v>
      </c>
      <c r="H48" s="432"/>
      <c r="I48" s="145"/>
      <c r="J48" s="110" t="s">
        <v>118</v>
      </c>
      <c r="K48" s="57"/>
    </row>
    <row r="49" x14ac:dyDescent="0.25"/>
    <row r="50" ht="15" customHeight="1" x14ac:dyDescent="0.25"/>
    <row r="51" ht="15" customHeight="1" x14ac:dyDescent="0.25"/>
    <row r="52" ht="15" customHeight="1" x14ac:dyDescent="0.25"/>
    <row r="53" ht="15" customHeight="1" x14ac:dyDescent="0.25"/>
    <row r="54" ht="15" customHeight="1" x14ac:dyDescent="0.25"/>
    <row r="55" ht="15" customHeight="1" x14ac:dyDescent="0.25"/>
    <row r="56" ht="15" customHeight="1" x14ac:dyDescent="0.25"/>
    <row r="57" ht="15" customHeight="1" x14ac:dyDescent="0.25"/>
    <row r="58" ht="15" customHeight="1" x14ac:dyDescent="0.25"/>
    <row r="59" ht="15" customHeight="1" x14ac:dyDescent="0.25"/>
  </sheetData>
  <mergeCells count="35">
    <mergeCell ref="D18:E18"/>
    <mergeCell ref="C7:E7"/>
    <mergeCell ref="C8:E8"/>
    <mergeCell ref="C9:E9"/>
    <mergeCell ref="D2:I2"/>
    <mergeCell ref="D3:I3"/>
    <mergeCell ref="D4:I4"/>
    <mergeCell ref="D5:I5"/>
    <mergeCell ref="D6:I6"/>
    <mergeCell ref="C10:E10"/>
    <mergeCell ref="D11:E11"/>
    <mergeCell ref="D14:E14"/>
    <mergeCell ref="D15:E15"/>
    <mergeCell ref="C17:E17"/>
    <mergeCell ref="D35:E35"/>
    <mergeCell ref="D19:E19"/>
    <mergeCell ref="D20:E20"/>
    <mergeCell ref="D21:E21"/>
    <mergeCell ref="C23:E23"/>
    <mergeCell ref="C25:E25"/>
    <mergeCell ref="C26:E26"/>
    <mergeCell ref="D27:E27"/>
    <mergeCell ref="D30:E30"/>
    <mergeCell ref="D31:E31"/>
    <mergeCell ref="C33:E33"/>
    <mergeCell ref="D34:E34"/>
    <mergeCell ref="C44:K44"/>
    <mergeCell ref="G47:H47"/>
    <mergeCell ref="C48:D48"/>
    <mergeCell ref="G48:H48"/>
    <mergeCell ref="D36:E36"/>
    <mergeCell ref="D37:E37"/>
    <mergeCell ref="C39:E39"/>
    <mergeCell ref="C41:E41"/>
    <mergeCell ref="C43:E43"/>
  </mergeCells>
  <pageMargins left="0.70866141732283472" right="0.70866141732283472" top="0.74803149606299213" bottom="0.74803149606299213" header="0.31496062992125984" footer="0.31496062992125984"/>
  <pageSetup scale="70" orientation="landscape" r:id="rId1"/>
  <ignoredErrors>
    <ignoredError sqref="I11 I27" unlockedFormula="1"/>
    <ignoredError sqref="J11" formulaRange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43"/>
  <sheetViews>
    <sheetView topLeftCell="A19" workbookViewId="0">
      <selection activeCell="F42" sqref="F42:G42"/>
    </sheetView>
  </sheetViews>
  <sheetFormatPr baseColWidth="10" defaultRowHeight="15" x14ac:dyDescent="0.25"/>
  <cols>
    <col min="1" max="1" width="3.42578125" customWidth="1"/>
    <col min="2" max="2" width="2.85546875" customWidth="1"/>
    <col min="4" max="4" width="49.42578125" customWidth="1"/>
    <col min="5" max="6" width="20.85546875" customWidth="1"/>
    <col min="7" max="9" width="21" customWidth="1"/>
    <col min="10" max="10" width="4.5703125" customWidth="1"/>
  </cols>
  <sheetData>
    <row r="1" spans="2:10" x14ac:dyDescent="0.25">
      <c r="B1" s="63"/>
      <c r="C1" s="64"/>
      <c r="D1" s="63"/>
      <c r="E1" s="63"/>
      <c r="F1" s="63"/>
      <c r="G1" s="63"/>
      <c r="H1" s="63"/>
      <c r="I1" s="63"/>
      <c r="J1" s="63"/>
    </row>
    <row r="2" spans="2:10" x14ac:dyDescent="0.25">
      <c r="B2" s="63"/>
      <c r="C2" s="66"/>
      <c r="D2" s="463" t="s">
        <v>0</v>
      </c>
      <c r="E2" s="463"/>
      <c r="F2" s="463"/>
      <c r="G2" s="463"/>
      <c r="H2" s="463"/>
      <c r="I2" s="66"/>
      <c r="J2" s="66"/>
    </row>
    <row r="3" spans="2:10" x14ac:dyDescent="0.25">
      <c r="C3" s="66"/>
      <c r="D3" s="463" t="s">
        <v>121</v>
      </c>
      <c r="E3" s="463"/>
      <c r="F3" s="463"/>
      <c r="G3" s="463"/>
      <c r="H3" s="463"/>
      <c r="I3" s="66"/>
      <c r="J3" s="66"/>
    </row>
    <row r="4" spans="2:10" x14ac:dyDescent="0.25">
      <c r="C4" s="66"/>
      <c r="D4" s="470" t="s">
        <v>122</v>
      </c>
      <c r="E4" s="470"/>
      <c r="F4" s="470"/>
      <c r="G4" s="470"/>
      <c r="H4" s="470"/>
      <c r="I4" s="66"/>
      <c r="J4" s="66"/>
    </row>
    <row r="5" spans="2:10" x14ac:dyDescent="0.25">
      <c r="C5" s="66"/>
      <c r="D5" s="463" t="s">
        <v>123</v>
      </c>
      <c r="E5" s="463"/>
      <c r="F5" s="463"/>
      <c r="G5" s="463"/>
      <c r="H5" s="463"/>
      <c r="I5" s="66"/>
      <c r="J5" s="66"/>
    </row>
    <row r="6" spans="2:10" x14ac:dyDescent="0.25">
      <c r="B6" s="68"/>
      <c r="C6" s="69"/>
      <c r="D6" s="471"/>
      <c r="E6" s="471"/>
      <c r="F6" s="471"/>
      <c r="G6" s="471"/>
      <c r="H6" s="471"/>
      <c r="I6" s="471"/>
      <c r="J6" s="471"/>
    </row>
    <row r="7" spans="2:10" ht="48" x14ac:dyDescent="0.25">
      <c r="B7" s="148"/>
      <c r="C7" s="473" t="s">
        <v>75</v>
      </c>
      <c r="D7" s="473"/>
      <c r="E7" s="149" t="s">
        <v>49</v>
      </c>
      <c r="F7" s="149" t="s">
        <v>124</v>
      </c>
      <c r="G7" s="149" t="s">
        <v>125</v>
      </c>
      <c r="H7" s="149" t="s">
        <v>126</v>
      </c>
      <c r="I7" s="149" t="s">
        <v>127</v>
      </c>
      <c r="J7" s="150"/>
    </row>
    <row r="8" spans="2:10" x14ac:dyDescent="0.25">
      <c r="B8" s="89"/>
      <c r="C8" s="151"/>
      <c r="D8" s="152"/>
      <c r="E8" s="153"/>
      <c r="F8" s="92"/>
      <c r="G8" s="30"/>
      <c r="H8" s="154"/>
      <c r="I8" s="155"/>
      <c r="J8" s="156"/>
    </row>
    <row r="9" spans="2:10" ht="15.75" thickBot="1" x14ac:dyDescent="0.3">
      <c r="B9" s="81"/>
      <c r="C9" s="472" t="s">
        <v>58</v>
      </c>
      <c r="D9" s="472"/>
      <c r="E9" s="157">
        <v>0</v>
      </c>
      <c r="F9" s="157">
        <v>-755681882.49000001</v>
      </c>
      <c r="G9" s="157">
        <v>727376869.00999999</v>
      </c>
      <c r="H9" s="157">
        <v>0</v>
      </c>
      <c r="I9" s="158">
        <v>-28305013.48</v>
      </c>
      <c r="J9" s="156"/>
    </row>
    <row r="10" spans="2:10" x14ac:dyDescent="0.25">
      <c r="B10" s="81"/>
      <c r="C10" s="167"/>
      <c r="D10" s="107"/>
      <c r="E10" s="168"/>
      <c r="F10" s="168"/>
      <c r="G10" s="168"/>
      <c r="H10" s="168"/>
      <c r="I10" s="168"/>
      <c r="J10" s="156"/>
    </row>
    <row r="11" spans="2:10" x14ac:dyDescent="0.25">
      <c r="B11" s="81"/>
      <c r="C11" s="474" t="s">
        <v>128</v>
      </c>
      <c r="D11" s="474"/>
      <c r="E11" s="169">
        <f>SUM(E12:E14)</f>
        <v>0</v>
      </c>
      <c r="F11" s="169"/>
      <c r="G11" s="169"/>
      <c r="H11" s="169">
        <f>SUM(H12:H14)</f>
        <v>0</v>
      </c>
      <c r="I11" s="169">
        <f>SUM(E11:H11)</f>
        <v>0</v>
      </c>
      <c r="J11" s="156"/>
    </row>
    <row r="12" spans="2:10" x14ac:dyDescent="0.25">
      <c r="B12" s="89"/>
      <c r="C12" s="456" t="s">
        <v>129</v>
      </c>
      <c r="D12" s="456"/>
      <c r="E12" s="170">
        <v>0</v>
      </c>
      <c r="F12" s="171"/>
      <c r="G12" s="171"/>
      <c r="H12" s="170">
        <v>0</v>
      </c>
      <c r="I12" s="168">
        <f>SUM(E12:H12)</f>
        <v>0</v>
      </c>
      <c r="J12" s="156"/>
    </row>
    <row r="13" spans="2:10" x14ac:dyDescent="0.25">
      <c r="B13" s="89"/>
      <c r="C13" s="456" t="s">
        <v>51</v>
      </c>
      <c r="D13" s="456"/>
      <c r="E13" s="170">
        <v>0</v>
      </c>
      <c r="F13" s="171"/>
      <c r="G13" s="171"/>
      <c r="H13" s="170">
        <v>0</v>
      </c>
      <c r="I13" s="168">
        <f>SUM(E13:H13)</f>
        <v>0</v>
      </c>
      <c r="J13" s="156"/>
    </row>
    <row r="14" spans="2:10" x14ac:dyDescent="0.25">
      <c r="B14" s="89"/>
      <c r="C14" s="456" t="s">
        <v>130</v>
      </c>
      <c r="D14" s="456"/>
      <c r="E14" s="170">
        <v>0</v>
      </c>
      <c r="F14" s="171"/>
      <c r="G14" s="171"/>
      <c r="H14" s="170">
        <v>0</v>
      </c>
      <c r="I14" s="168">
        <f>SUM(E14:H14)</f>
        <v>0</v>
      </c>
      <c r="J14" s="156"/>
    </row>
    <row r="15" spans="2:10" x14ac:dyDescent="0.25">
      <c r="B15" s="81"/>
      <c r="C15" s="167"/>
      <c r="D15" s="107"/>
      <c r="E15" s="171"/>
      <c r="F15" s="171"/>
      <c r="G15" s="171"/>
      <c r="H15" s="168"/>
      <c r="I15" s="168"/>
      <c r="J15" s="156"/>
    </row>
    <row r="16" spans="2:10" x14ac:dyDescent="0.25">
      <c r="B16" s="81"/>
      <c r="C16" s="474" t="s">
        <v>131</v>
      </c>
      <c r="D16" s="474"/>
      <c r="E16" s="172"/>
      <c r="F16" s="169">
        <f>SUM(F18:F20)</f>
        <v>6056711146.4300003</v>
      </c>
      <c r="G16" s="169">
        <f>G17</f>
        <v>347577633.44</v>
      </c>
      <c r="H16" s="169">
        <f>SUM(H17:H20)</f>
        <v>0</v>
      </c>
      <c r="I16" s="169">
        <f>SUM(E16:H16)</f>
        <v>6404288779.8699999</v>
      </c>
      <c r="J16" s="156"/>
    </row>
    <row r="17" spans="2:10" x14ac:dyDescent="0.25">
      <c r="B17" s="89"/>
      <c r="C17" s="456" t="s">
        <v>132</v>
      </c>
      <c r="D17" s="456"/>
      <c r="E17" s="171"/>
      <c r="F17" s="171"/>
      <c r="G17" s="170">
        <v>347577633.44</v>
      </c>
      <c r="H17" s="170">
        <v>0</v>
      </c>
      <c r="I17" s="168">
        <f>SUM(E17:H17)</f>
        <v>347577633.44</v>
      </c>
      <c r="J17" s="156"/>
    </row>
    <row r="18" spans="2:10" x14ac:dyDescent="0.25">
      <c r="B18" s="89"/>
      <c r="C18" s="456" t="s">
        <v>55</v>
      </c>
      <c r="D18" s="456"/>
      <c r="E18" s="171"/>
      <c r="F18" s="170">
        <v>6056711146.4300003</v>
      </c>
      <c r="G18" s="171"/>
      <c r="H18" s="170">
        <v>0</v>
      </c>
      <c r="I18" s="168">
        <f>SUM(E18:H18)</f>
        <v>6056711146.4300003</v>
      </c>
      <c r="J18" s="156"/>
    </row>
    <row r="19" spans="2:10" x14ac:dyDescent="0.25">
      <c r="B19" s="89"/>
      <c r="C19" s="456" t="s">
        <v>133</v>
      </c>
      <c r="D19" s="456"/>
      <c r="E19" s="171"/>
      <c r="F19" s="170">
        <v>0</v>
      </c>
      <c r="G19" s="171"/>
      <c r="H19" s="170">
        <v>0</v>
      </c>
      <c r="I19" s="168">
        <f>SUM(E19:H19)</f>
        <v>0</v>
      </c>
      <c r="J19" s="156"/>
    </row>
    <row r="20" spans="2:10" x14ac:dyDescent="0.25">
      <c r="B20" s="89"/>
      <c r="C20" s="456" t="s">
        <v>57</v>
      </c>
      <c r="D20" s="456"/>
      <c r="E20" s="171"/>
      <c r="F20" s="170">
        <v>0</v>
      </c>
      <c r="G20" s="171"/>
      <c r="H20" s="170">
        <v>0</v>
      </c>
      <c r="I20" s="168">
        <f>SUM(E20:H20)</f>
        <v>0</v>
      </c>
      <c r="J20" s="156"/>
    </row>
    <row r="21" spans="2:10" x14ac:dyDescent="0.25">
      <c r="B21" s="81"/>
      <c r="C21" s="167"/>
      <c r="D21" s="107"/>
      <c r="E21" s="171"/>
      <c r="F21" s="168"/>
      <c r="G21" s="171"/>
      <c r="H21" s="171"/>
      <c r="I21" s="171"/>
      <c r="J21" s="156"/>
    </row>
    <row r="22" spans="2:10" ht="15.75" thickBot="1" x14ac:dyDescent="0.3">
      <c r="B22" s="81"/>
      <c r="C22" s="472" t="s">
        <v>134</v>
      </c>
      <c r="D22" s="472"/>
      <c r="E22" s="173">
        <f>E9+E11+E16</f>
        <v>0</v>
      </c>
      <c r="F22" s="173">
        <f>F9+F11+F16</f>
        <v>5301029263.9400005</v>
      </c>
      <c r="G22" s="173">
        <f>+G17</f>
        <v>347577633.44</v>
      </c>
      <c r="H22" s="173">
        <f>H9+H11+H16</f>
        <v>0</v>
      </c>
      <c r="I22" s="173">
        <f>SUM(E22:H22)</f>
        <v>5648606897.3800001</v>
      </c>
      <c r="J22" s="156"/>
    </row>
    <row r="23" spans="2:10" x14ac:dyDescent="0.25">
      <c r="B23" s="89"/>
      <c r="C23" s="107"/>
      <c r="D23" s="102"/>
      <c r="E23" s="168"/>
      <c r="F23" s="171"/>
      <c r="G23" s="171"/>
      <c r="H23" s="168"/>
      <c r="I23" s="168"/>
      <c r="J23" s="156"/>
    </row>
    <row r="24" spans="2:10" x14ac:dyDescent="0.25">
      <c r="B24" s="81"/>
      <c r="C24" s="474" t="s">
        <v>135</v>
      </c>
      <c r="D24" s="474"/>
      <c r="E24" s="169">
        <f>SUM(E25:E27)</f>
        <v>0</v>
      </c>
      <c r="F24" s="172"/>
      <c r="G24" s="172"/>
      <c r="H24" s="169">
        <f>SUM(H25:H27)</f>
        <v>0</v>
      </c>
      <c r="I24" s="169">
        <f>SUM(E24:H24)</f>
        <v>0</v>
      </c>
      <c r="J24" s="156"/>
    </row>
    <row r="25" spans="2:10" x14ac:dyDescent="0.25">
      <c r="B25" s="89"/>
      <c r="C25" s="456" t="s">
        <v>50</v>
      </c>
      <c r="D25" s="456"/>
      <c r="E25" s="170">
        <v>0</v>
      </c>
      <c r="F25" s="171"/>
      <c r="G25" s="171"/>
      <c r="H25" s="170">
        <v>0</v>
      </c>
      <c r="I25" s="168">
        <f>SUM(E25:H25)</f>
        <v>0</v>
      </c>
      <c r="J25" s="156"/>
    </row>
    <row r="26" spans="2:10" x14ac:dyDescent="0.25">
      <c r="B26" s="89"/>
      <c r="C26" s="456" t="s">
        <v>51</v>
      </c>
      <c r="D26" s="456"/>
      <c r="E26" s="170">
        <v>0</v>
      </c>
      <c r="F26" s="171"/>
      <c r="G26" s="171"/>
      <c r="H26" s="170">
        <v>0</v>
      </c>
      <c r="I26" s="168">
        <f>SUM(E26:H26)</f>
        <v>0</v>
      </c>
      <c r="J26" s="156"/>
    </row>
    <row r="27" spans="2:10" x14ac:dyDescent="0.25">
      <c r="B27" s="89"/>
      <c r="C27" s="456" t="s">
        <v>130</v>
      </c>
      <c r="D27" s="456"/>
      <c r="E27" s="170">
        <v>0</v>
      </c>
      <c r="F27" s="171"/>
      <c r="G27" s="171"/>
      <c r="H27" s="170">
        <v>0</v>
      </c>
      <c r="I27" s="168">
        <f>SUM(E27:H27)</f>
        <v>0</v>
      </c>
      <c r="J27" s="156"/>
    </row>
    <row r="28" spans="2:10" x14ac:dyDescent="0.25">
      <c r="B28" s="81"/>
      <c r="C28" s="167"/>
      <c r="D28" s="107"/>
      <c r="E28" s="168"/>
      <c r="F28" s="171"/>
      <c r="G28" s="171"/>
      <c r="H28" s="168"/>
      <c r="I28" s="168"/>
      <c r="J28" s="156"/>
    </row>
    <row r="29" spans="2:10" x14ac:dyDescent="0.25">
      <c r="B29" s="81" t="s">
        <v>83</v>
      </c>
      <c r="C29" s="474" t="s">
        <v>136</v>
      </c>
      <c r="D29" s="474"/>
      <c r="E29" s="169"/>
      <c r="F29" s="169">
        <f>+F30+F31</f>
        <v>-408104249.05000019</v>
      </c>
      <c r="G29" s="169">
        <f>+G30</f>
        <v>381589686.72000003</v>
      </c>
      <c r="H29" s="169">
        <f>+H30+H31+H32+H33</f>
        <v>0</v>
      </c>
      <c r="I29" s="169">
        <f>SUM(E29:H29)</f>
        <v>-26514562.330000162</v>
      </c>
      <c r="J29" s="156"/>
    </row>
    <row r="30" spans="2:10" x14ac:dyDescent="0.25">
      <c r="B30" s="89"/>
      <c r="C30" s="456" t="s">
        <v>132</v>
      </c>
      <c r="D30" s="456"/>
      <c r="E30" s="171"/>
      <c r="F30" s="170">
        <v>0</v>
      </c>
      <c r="G30" s="170">
        <v>381589686.72000003</v>
      </c>
      <c r="H30" s="170">
        <v>0</v>
      </c>
      <c r="I30" s="168">
        <f>SUM(E30:H30)</f>
        <v>381589686.72000003</v>
      </c>
      <c r="J30" s="156"/>
    </row>
    <row r="31" spans="2:10" x14ac:dyDescent="0.25">
      <c r="B31" s="89"/>
      <c r="C31" s="456" t="s">
        <v>55</v>
      </c>
      <c r="D31" s="456"/>
      <c r="E31" s="171"/>
      <c r="F31" s="170">
        <v>-408104249.05000019</v>
      </c>
      <c r="G31" s="171"/>
      <c r="H31" s="170">
        <v>0</v>
      </c>
      <c r="I31" s="168">
        <f>SUM(E31:H31)</f>
        <v>-408104249.05000019</v>
      </c>
      <c r="J31" s="156"/>
    </row>
    <row r="32" spans="2:10" x14ac:dyDescent="0.25">
      <c r="B32" s="89"/>
      <c r="C32" s="456" t="s">
        <v>133</v>
      </c>
      <c r="D32" s="456"/>
      <c r="E32" s="171"/>
      <c r="F32" s="170">
        <v>0</v>
      </c>
      <c r="G32" s="171"/>
      <c r="H32" s="170">
        <v>0</v>
      </c>
      <c r="I32" s="168">
        <f>SUM(E32:H32)</f>
        <v>0</v>
      </c>
      <c r="J32" s="156"/>
    </row>
    <row r="33" spans="2:10" x14ac:dyDescent="0.25">
      <c r="B33" s="89"/>
      <c r="C33" s="456" t="s">
        <v>57</v>
      </c>
      <c r="D33" s="456"/>
      <c r="E33" s="171"/>
      <c r="F33" s="170">
        <v>0</v>
      </c>
      <c r="G33" s="171"/>
      <c r="H33" s="170">
        <v>0</v>
      </c>
      <c r="I33" s="168">
        <f>SUM(E33:H33)</f>
        <v>0</v>
      </c>
      <c r="J33" s="156"/>
    </row>
    <row r="34" spans="2:10" x14ac:dyDescent="0.25">
      <c r="B34" s="81"/>
      <c r="C34" s="476"/>
      <c r="D34" s="476"/>
      <c r="E34" s="171"/>
      <c r="F34" s="168"/>
      <c r="G34" s="171"/>
      <c r="H34" s="171"/>
      <c r="I34" s="171"/>
      <c r="J34" s="156"/>
    </row>
    <row r="35" spans="2:10" x14ac:dyDescent="0.25">
      <c r="B35" s="159"/>
      <c r="C35" s="477" t="s">
        <v>137</v>
      </c>
      <c r="D35" s="477"/>
      <c r="E35" s="174">
        <f>E22+E24+E29</f>
        <v>0</v>
      </c>
      <c r="F35" s="174">
        <f>F22+F24+F29</f>
        <v>4892925014.8900003</v>
      </c>
      <c r="G35" s="174">
        <f>+G29+G9</f>
        <v>1108966555.73</v>
      </c>
      <c r="H35" s="174">
        <f>H22+H24+H29</f>
        <v>0</v>
      </c>
      <c r="I35" s="174">
        <f>+F35+G35+H35</f>
        <v>6001891570.6200008</v>
      </c>
      <c r="J35" s="160"/>
    </row>
    <row r="36" spans="2:10" x14ac:dyDescent="0.25">
      <c r="B36" s="161"/>
      <c r="C36" s="161"/>
      <c r="D36" s="161"/>
      <c r="E36" s="161"/>
      <c r="F36" s="161"/>
      <c r="G36" s="162"/>
      <c r="H36" s="163"/>
      <c r="I36" s="162"/>
      <c r="J36" s="164"/>
    </row>
    <row r="37" spans="2:10" x14ac:dyDescent="0.25">
      <c r="E37" s="165"/>
      <c r="F37" s="165"/>
      <c r="J37" s="152"/>
    </row>
    <row r="38" spans="2:10" x14ac:dyDescent="0.25">
      <c r="B38" s="63"/>
      <c r="C38" s="475" t="s">
        <v>64</v>
      </c>
      <c r="D38" s="475"/>
      <c r="E38" s="475"/>
      <c r="F38" s="475"/>
      <c r="G38" s="475"/>
      <c r="H38" s="475"/>
      <c r="I38" s="475"/>
      <c r="J38" s="475"/>
    </row>
    <row r="39" spans="2:10" x14ac:dyDescent="0.25">
      <c r="B39" s="63"/>
      <c r="C39" s="102"/>
      <c r="D39" s="103"/>
      <c r="E39" s="104"/>
      <c r="F39" s="104"/>
      <c r="G39" s="63"/>
      <c r="H39" s="105"/>
      <c r="I39" s="103"/>
      <c r="J39" s="104"/>
    </row>
    <row r="40" spans="2:10" x14ac:dyDescent="0.25">
      <c r="B40" s="63"/>
      <c r="C40" s="102"/>
      <c r="D40" s="478"/>
      <c r="E40" s="478"/>
      <c r="F40" s="104"/>
      <c r="G40" s="166"/>
      <c r="H40" s="479"/>
      <c r="I40" s="479"/>
      <c r="J40" s="104"/>
    </row>
    <row r="41" spans="2:10" x14ac:dyDescent="0.25">
      <c r="B41" s="63"/>
      <c r="C41" s="436" t="s">
        <v>86</v>
      </c>
      <c r="D41" s="436"/>
      <c r="E41" s="104"/>
      <c r="F41" s="436" t="s">
        <v>138</v>
      </c>
      <c r="G41" s="436"/>
      <c r="H41" s="436"/>
      <c r="I41" s="436"/>
      <c r="J41" s="107"/>
    </row>
    <row r="42" spans="2:10" x14ac:dyDescent="0.25">
      <c r="B42" s="63"/>
      <c r="C42" s="437" t="s">
        <v>87</v>
      </c>
      <c r="D42" s="437"/>
      <c r="E42" s="106"/>
      <c r="F42" s="437" t="s">
        <v>68</v>
      </c>
      <c r="G42" s="437"/>
      <c r="H42" s="436" t="s">
        <v>69</v>
      </c>
      <c r="I42" s="436"/>
      <c r="J42" s="107"/>
    </row>
    <row r="43" spans="2:10" x14ac:dyDescent="0.25">
      <c r="C43" s="450" t="s">
        <v>70</v>
      </c>
      <c r="D43" s="450"/>
      <c r="E43" s="108"/>
      <c r="F43" s="433" t="s">
        <v>71</v>
      </c>
      <c r="G43" s="433"/>
      <c r="H43" s="432" t="s">
        <v>72</v>
      </c>
      <c r="I43" s="432"/>
    </row>
  </sheetData>
  <mergeCells count="39">
    <mergeCell ref="C43:D43"/>
    <mergeCell ref="F43:G43"/>
    <mergeCell ref="H43:I43"/>
    <mergeCell ref="D40:E40"/>
    <mergeCell ref="H40:I40"/>
    <mergeCell ref="C41:D41"/>
    <mergeCell ref="F41:I41"/>
    <mergeCell ref="C42:D42"/>
    <mergeCell ref="F42:G42"/>
    <mergeCell ref="H42:I42"/>
    <mergeCell ref="C38:J38"/>
    <mergeCell ref="C24:D24"/>
    <mergeCell ref="C25:D25"/>
    <mergeCell ref="C26:D26"/>
    <mergeCell ref="C27:D27"/>
    <mergeCell ref="C29:D29"/>
    <mergeCell ref="C30:D30"/>
    <mergeCell ref="C31:D31"/>
    <mergeCell ref="C32:D32"/>
    <mergeCell ref="C33:D33"/>
    <mergeCell ref="C34:D34"/>
    <mergeCell ref="C35:D35"/>
    <mergeCell ref="C22:D22"/>
    <mergeCell ref="C7:D7"/>
    <mergeCell ref="C9:D9"/>
    <mergeCell ref="C11:D11"/>
    <mergeCell ref="C12:D12"/>
    <mergeCell ref="C13:D13"/>
    <mergeCell ref="C14:D14"/>
    <mergeCell ref="C16:D16"/>
    <mergeCell ref="C17:D17"/>
    <mergeCell ref="C18:D18"/>
    <mergeCell ref="C19:D19"/>
    <mergeCell ref="C20:D20"/>
    <mergeCell ref="D2:H2"/>
    <mergeCell ref="D3:H3"/>
    <mergeCell ref="D4:H4"/>
    <mergeCell ref="D5:H5"/>
    <mergeCell ref="D6:J6"/>
  </mergeCells>
  <pageMargins left="0.70866141732283472" right="0.70866141732283472" top="0.74803149606299213" bottom="0.74803149606299213" header="0.31496062992125984" footer="0.31496062992125984"/>
  <pageSetup scale="65" orientation="landscape" r:id="rId1"/>
  <ignoredErrors>
    <ignoredError sqref="G22 G35" 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7"/>
  <sheetViews>
    <sheetView topLeftCell="E7" workbookViewId="0">
      <selection activeCell="H11" sqref="H11:I11"/>
    </sheetView>
  </sheetViews>
  <sheetFormatPr baseColWidth="10" defaultColWidth="0" defaultRowHeight="15" customHeight="1" zeroHeight="1" x14ac:dyDescent="0.25"/>
  <cols>
    <col min="1" max="1" width="2" style="110" customWidth="1"/>
    <col min="2" max="2" width="2.42578125" style="110" customWidth="1"/>
    <col min="3" max="3" width="22" style="110" customWidth="1"/>
    <col min="4" max="4" width="59.42578125" style="110" customWidth="1"/>
    <col min="5" max="6" width="14.5703125" style="110" customWidth="1"/>
    <col min="7" max="7" width="4.85546875" style="110" customWidth="1"/>
    <col min="8" max="8" width="11.42578125" style="110" customWidth="1"/>
    <col min="9" max="9" width="56.42578125" style="110" customWidth="1"/>
    <col min="10" max="10" width="13.42578125" style="110" customWidth="1"/>
    <col min="11" max="11" width="13.140625" style="110" customWidth="1"/>
    <col min="12" max="12" width="3.7109375" style="110" customWidth="1"/>
    <col min="13" max="13" width="4.5703125" style="110" customWidth="1"/>
    <col min="14" max="16384" width="11.42578125" style="110" hidden="1"/>
  </cols>
  <sheetData>
    <row r="1" spans="2:12" x14ac:dyDescent="0.25"/>
    <row r="2" spans="2:12" ht="20.25" x14ac:dyDescent="0.3">
      <c r="B2" s="63"/>
      <c r="C2" s="175"/>
      <c r="D2" s="480" t="s">
        <v>0</v>
      </c>
      <c r="E2" s="480"/>
      <c r="F2" s="480"/>
      <c r="G2" s="480"/>
      <c r="H2" s="480"/>
      <c r="I2" s="480"/>
      <c r="J2" s="480"/>
      <c r="K2" s="176"/>
      <c r="L2" s="175"/>
    </row>
    <row r="3" spans="2:12" ht="20.25" x14ac:dyDescent="0.3">
      <c r="C3" s="177"/>
      <c r="D3" s="481" t="s">
        <v>139</v>
      </c>
      <c r="E3" s="481"/>
      <c r="F3" s="481"/>
      <c r="G3" s="481"/>
      <c r="H3" s="481"/>
      <c r="I3" s="481"/>
      <c r="J3" s="481"/>
      <c r="K3" s="178"/>
      <c r="L3" s="177"/>
    </row>
    <row r="4" spans="2:12" ht="20.25" x14ac:dyDescent="0.3">
      <c r="C4" s="177"/>
      <c r="D4" s="480" t="s">
        <v>2</v>
      </c>
      <c r="E4" s="480"/>
      <c r="F4" s="480"/>
      <c r="G4" s="480"/>
      <c r="H4" s="480"/>
      <c r="I4" s="480"/>
      <c r="J4" s="480"/>
      <c r="K4" s="178"/>
      <c r="L4" s="177"/>
    </row>
    <row r="5" spans="2:12" ht="20.25" x14ac:dyDescent="0.3">
      <c r="C5" s="177"/>
      <c r="D5" s="481" t="s">
        <v>3</v>
      </c>
      <c r="E5" s="481"/>
      <c r="F5" s="481"/>
      <c r="G5" s="481"/>
      <c r="H5" s="481"/>
      <c r="I5" s="481"/>
      <c r="J5" s="481"/>
      <c r="K5" s="178"/>
      <c r="L5" s="177"/>
    </row>
    <row r="6" spans="2:12" ht="20.25" x14ac:dyDescent="0.3">
      <c r="B6" s="179"/>
      <c r="C6" s="179"/>
      <c r="D6" s="180"/>
      <c r="E6" s="180"/>
      <c r="F6" s="180"/>
      <c r="G6" s="180"/>
      <c r="H6" s="180"/>
      <c r="I6" s="180"/>
      <c r="J6" s="181"/>
      <c r="K6" s="181"/>
      <c r="L6" s="63"/>
    </row>
    <row r="7" spans="2:12" ht="20.25" x14ac:dyDescent="0.3">
      <c r="B7" s="179"/>
      <c r="C7" s="69"/>
      <c r="D7" s="482"/>
      <c r="E7" s="482"/>
      <c r="F7" s="482"/>
      <c r="G7" s="482"/>
      <c r="H7" s="482"/>
      <c r="I7" s="482"/>
      <c r="J7" s="482"/>
      <c r="K7" s="482"/>
      <c r="L7" s="63"/>
    </row>
    <row r="8" spans="2:12" x14ac:dyDescent="0.25">
      <c r="B8" s="182"/>
      <c r="C8" s="182"/>
      <c r="D8" s="182"/>
      <c r="E8" s="183"/>
      <c r="F8" s="183"/>
      <c r="G8" s="109"/>
      <c r="H8" s="106"/>
      <c r="I8" s="106"/>
      <c r="J8" s="63"/>
      <c r="K8" s="63"/>
      <c r="L8" s="63"/>
    </row>
    <row r="9" spans="2:12" x14ac:dyDescent="0.25">
      <c r="B9" s="184"/>
      <c r="C9" s="473" t="s">
        <v>75</v>
      </c>
      <c r="D9" s="473"/>
      <c r="E9" s="185">
        <v>2017</v>
      </c>
      <c r="F9" s="185">
        <v>2016</v>
      </c>
      <c r="G9" s="186"/>
      <c r="H9" s="473" t="s">
        <v>75</v>
      </c>
      <c r="I9" s="473"/>
      <c r="J9" s="185">
        <v>2017</v>
      </c>
      <c r="K9" s="185">
        <v>2016</v>
      </c>
      <c r="L9" s="187"/>
    </row>
    <row r="10" spans="2:12" x14ac:dyDescent="0.25">
      <c r="B10" s="191"/>
      <c r="C10" s="483" t="s">
        <v>140</v>
      </c>
      <c r="D10" s="483"/>
      <c r="E10" s="192"/>
      <c r="F10" s="192"/>
      <c r="G10" s="64"/>
      <c r="H10" s="483" t="s">
        <v>141</v>
      </c>
      <c r="I10" s="483"/>
      <c r="J10" s="192"/>
      <c r="K10" s="192"/>
      <c r="L10" s="193"/>
    </row>
    <row r="11" spans="2:12" x14ac:dyDescent="0.25">
      <c r="B11" s="194"/>
      <c r="C11" s="457" t="s">
        <v>142</v>
      </c>
      <c r="D11" s="457"/>
      <c r="E11" s="36">
        <f>SUM(E12:E19)</f>
        <v>386517824.62000006</v>
      </c>
      <c r="F11" s="36">
        <f>SUM(F12:F19)</f>
        <v>293966811.99000001</v>
      </c>
      <c r="G11" s="64"/>
      <c r="H11" s="483" t="s">
        <v>143</v>
      </c>
      <c r="I11" s="483"/>
      <c r="J11" s="36">
        <f>SUM(J12:J14)</f>
        <v>498458128.08999997</v>
      </c>
      <c r="K11" s="36">
        <f>SUM(K12:K14)</f>
        <v>449557300.26999998</v>
      </c>
      <c r="L11" s="91"/>
    </row>
    <row r="12" spans="2:12" x14ac:dyDescent="0.25">
      <c r="B12" s="195"/>
      <c r="C12" s="456" t="s">
        <v>144</v>
      </c>
      <c r="D12" s="456"/>
      <c r="E12" s="93">
        <v>307016447.98000002</v>
      </c>
      <c r="F12" s="92">
        <v>226381947.63</v>
      </c>
      <c r="G12" s="64"/>
      <c r="H12" s="456" t="s">
        <v>145</v>
      </c>
      <c r="I12" s="456"/>
      <c r="J12" s="92">
        <v>260855152.41</v>
      </c>
      <c r="K12" s="92">
        <v>249128657.17999998</v>
      </c>
      <c r="L12" s="91"/>
    </row>
    <row r="13" spans="2:12" x14ac:dyDescent="0.25">
      <c r="B13" s="195"/>
      <c r="C13" s="456" t="s">
        <v>146</v>
      </c>
      <c r="D13" s="456"/>
      <c r="E13" s="92">
        <v>0</v>
      </c>
      <c r="F13" s="92">
        <v>0</v>
      </c>
      <c r="G13" s="64"/>
      <c r="H13" s="456" t="s">
        <v>147</v>
      </c>
      <c r="I13" s="456"/>
      <c r="J13" s="92">
        <v>62511722.479999997</v>
      </c>
      <c r="K13" s="92">
        <v>56441574.889999993</v>
      </c>
      <c r="L13" s="91"/>
    </row>
    <row r="14" spans="2:12" x14ac:dyDescent="0.25">
      <c r="B14" s="195"/>
      <c r="C14" s="456" t="s">
        <v>148</v>
      </c>
      <c r="D14" s="456"/>
      <c r="E14" s="92">
        <v>0</v>
      </c>
      <c r="F14" s="92">
        <v>0</v>
      </c>
      <c r="G14" s="64"/>
      <c r="H14" s="456" t="s">
        <v>149</v>
      </c>
      <c r="I14" s="456"/>
      <c r="J14" s="92">
        <v>175091253.19999999</v>
      </c>
      <c r="K14" s="92">
        <v>143987068.19999999</v>
      </c>
      <c r="L14" s="91"/>
    </row>
    <row r="15" spans="2:12" x14ac:dyDescent="0.25">
      <c r="B15" s="195"/>
      <c r="C15" s="456" t="s">
        <v>150</v>
      </c>
      <c r="D15" s="456"/>
      <c r="E15" s="92">
        <v>46956419.869999997</v>
      </c>
      <c r="F15" s="92">
        <v>34085249.700000003</v>
      </c>
      <c r="G15" s="64"/>
      <c r="H15" s="152"/>
      <c r="I15" s="102"/>
      <c r="J15" s="196"/>
      <c r="K15" s="196"/>
      <c r="L15" s="91"/>
    </row>
    <row r="16" spans="2:12" x14ac:dyDescent="0.25">
      <c r="B16" s="195"/>
      <c r="C16" s="456" t="s">
        <v>151</v>
      </c>
      <c r="D16" s="456"/>
      <c r="E16" s="92">
        <v>2016695.16</v>
      </c>
      <c r="F16" s="92">
        <v>1248894.8999999999</v>
      </c>
      <c r="G16" s="64"/>
      <c r="H16" s="483" t="s">
        <v>152</v>
      </c>
      <c r="I16" s="483"/>
      <c r="J16" s="36">
        <f>SUM(J17:J25)</f>
        <v>34478635.289999999</v>
      </c>
      <c r="K16" s="36">
        <f>SUM(K17:K25)</f>
        <v>14395863.559999999</v>
      </c>
      <c r="L16" s="91"/>
    </row>
    <row r="17" spans="2:12" x14ac:dyDescent="0.25">
      <c r="B17" s="195"/>
      <c r="C17" s="456" t="s">
        <v>153</v>
      </c>
      <c r="D17" s="456"/>
      <c r="E17" s="92">
        <v>30528261.609999999</v>
      </c>
      <c r="F17" s="92">
        <v>32250719.760000002</v>
      </c>
      <c r="G17" s="64"/>
      <c r="H17" s="456" t="s">
        <v>154</v>
      </c>
      <c r="I17" s="456"/>
      <c r="J17" s="92">
        <v>0</v>
      </c>
      <c r="K17" s="92">
        <v>0</v>
      </c>
      <c r="L17" s="91"/>
    </row>
    <row r="18" spans="2:12" x14ac:dyDescent="0.25">
      <c r="B18" s="195"/>
      <c r="C18" s="456" t="s">
        <v>155</v>
      </c>
      <c r="D18" s="456"/>
      <c r="E18" s="92">
        <v>0</v>
      </c>
      <c r="F18" s="92">
        <v>0</v>
      </c>
      <c r="G18" s="64"/>
      <c r="H18" s="456" t="s">
        <v>156</v>
      </c>
      <c r="I18" s="456"/>
      <c r="J18" s="92">
        <v>0</v>
      </c>
      <c r="K18" s="92">
        <v>0</v>
      </c>
      <c r="L18" s="91"/>
    </row>
    <row r="19" spans="2:12" x14ac:dyDescent="0.25">
      <c r="B19" s="195"/>
      <c r="C19" s="456" t="s">
        <v>157</v>
      </c>
      <c r="D19" s="456"/>
      <c r="E19" s="92">
        <v>0</v>
      </c>
      <c r="F19" s="92">
        <v>0</v>
      </c>
      <c r="G19" s="64"/>
      <c r="H19" s="456" t="s">
        <v>158</v>
      </c>
      <c r="I19" s="456"/>
      <c r="J19" s="92">
        <v>0</v>
      </c>
      <c r="K19" s="92">
        <v>0</v>
      </c>
      <c r="L19" s="91"/>
    </row>
    <row r="20" spans="2:12" x14ac:dyDescent="0.25">
      <c r="B20" s="194"/>
      <c r="C20" s="152"/>
      <c r="D20" s="102"/>
      <c r="E20" s="196"/>
      <c r="F20" s="196"/>
      <c r="G20" s="64"/>
      <c r="H20" s="456" t="s">
        <v>159</v>
      </c>
      <c r="I20" s="456"/>
      <c r="J20" s="93">
        <v>34426635.289999999</v>
      </c>
      <c r="K20" s="92">
        <v>14323863.559999999</v>
      </c>
      <c r="L20" s="91"/>
    </row>
    <row r="21" spans="2:12" x14ac:dyDescent="0.25">
      <c r="B21" s="194"/>
      <c r="C21" s="457" t="s">
        <v>160</v>
      </c>
      <c r="D21" s="457"/>
      <c r="E21" s="36">
        <f>SUM(E22:E23)</f>
        <v>548913608.34000003</v>
      </c>
      <c r="F21" s="36">
        <f>SUM(F22:F23)</f>
        <v>511572514.89999998</v>
      </c>
      <c r="G21" s="64"/>
      <c r="H21" s="456" t="s">
        <v>161</v>
      </c>
      <c r="I21" s="456"/>
      <c r="J21" s="92">
        <v>0</v>
      </c>
      <c r="K21" s="92">
        <v>0</v>
      </c>
      <c r="L21" s="91"/>
    </row>
    <row r="22" spans="2:12" x14ac:dyDescent="0.25">
      <c r="B22" s="195"/>
      <c r="C22" s="456" t="s">
        <v>162</v>
      </c>
      <c r="D22" s="456"/>
      <c r="E22" s="92">
        <v>452704282.63999999</v>
      </c>
      <c r="F22" s="92">
        <v>444080837.38</v>
      </c>
      <c r="G22" s="64"/>
      <c r="H22" s="456" t="s">
        <v>163</v>
      </c>
      <c r="I22" s="456"/>
      <c r="J22" s="92">
        <v>0</v>
      </c>
      <c r="K22" s="92">
        <v>0</v>
      </c>
      <c r="L22" s="91"/>
    </row>
    <row r="23" spans="2:12" x14ac:dyDescent="0.25">
      <c r="B23" s="195"/>
      <c r="C23" s="456" t="s">
        <v>164</v>
      </c>
      <c r="D23" s="456"/>
      <c r="E23" s="92">
        <v>96209325.700000003</v>
      </c>
      <c r="F23" s="92">
        <v>67491677.519999996</v>
      </c>
      <c r="G23" s="64"/>
      <c r="H23" s="456" t="s">
        <v>165</v>
      </c>
      <c r="I23" s="456"/>
      <c r="J23" s="92">
        <v>0</v>
      </c>
      <c r="K23" s="92">
        <v>0</v>
      </c>
      <c r="L23" s="91"/>
    </row>
    <row r="24" spans="2:12" x14ac:dyDescent="0.25">
      <c r="B24" s="194"/>
      <c r="C24" s="152"/>
      <c r="D24" s="102"/>
      <c r="E24" s="196"/>
      <c r="F24" s="196"/>
      <c r="G24" s="64"/>
      <c r="H24" s="456" t="s">
        <v>166</v>
      </c>
      <c r="I24" s="456"/>
      <c r="J24" s="92">
        <v>52000</v>
      </c>
      <c r="K24" s="92">
        <v>72000</v>
      </c>
      <c r="L24" s="91"/>
    </row>
    <row r="25" spans="2:12" x14ac:dyDescent="0.25">
      <c r="B25" s="195"/>
      <c r="C25" s="457" t="s">
        <v>167</v>
      </c>
      <c r="D25" s="457"/>
      <c r="E25" s="36">
        <f>SUM(E26:E30)</f>
        <v>9955650.2199999988</v>
      </c>
      <c r="F25" s="36">
        <f>SUM(F26:F30)</f>
        <v>3310530.05</v>
      </c>
      <c r="G25" s="64"/>
      <c r="H25" s="456" t="s">
        <v>168</v>
      </c>
      <c r="I25" s="456"/>
      <c r="J25" s="92">
        <v>0</v>
      </c>
      <c r="K25" s="92">
        <v>0</v>
      </c>
      <c r="L25" s="91"/>
    </row>
    <row r="26" spans="2:12" x14ac:dyDescent="0.25">
      <c r="B26" s="195"/>
      <c r="C26" s="456" t="s">
        <v>169</v>
      </c>
      <c r="D26" s="456"/>
      <c r="E26" s="93">
        <v>9662712.9399999995</v>
      </c>
      <c r="F26" s="92">
        <v>2763435.56</v>
      </c>
      <c r="G26" s="64"/>
      <c r="H26" s="152"/>
      <c r="I26" s="102"/>
      <c r="J26" s="196"/>
      <c r="K26" s="196"/>
      <c r="L26" s="91"/>
    </row>
    <row r="27" spans="2:12" x14ac:dyDescent="0.25">
      <c r="B27" s="195"/>
      <c r="C27" s="456" t="s">
        <v>170</v>
      </c>
      <c r="D27" s="456"/>
      <c r="E27" s="92">
        <v>0</v>
      </c>
      <c r="F27" s="92">
        <v>0</v>
      </c>
      <c r="G27" s="64"/>
      <c r="H27" s="457" t="s">
        <v>162</v>
      </c>
      <c r="I27" s="457"/>
      <c r="J27" s="36">
        <f>SUM(J28:J30)</f>
        <v>2961533</v>
      </c>
      <c r="K27" s="36">
        <f>SUM(K28:K30)</f>
        <v>2446580</v>
      </c>
      <c r="L27" s="91"/>
    </row>
    <row r="28" spans="2:12" x14ac:dyDescent="0.25">
      <c r="B28" s="195"/>
      <c r="C28" s="456" t="s">
        <v>171</v>
      </c>
      <c r="D28" s="456"/>
      <c r="E28" s="92">
        <v>0</v>
      </c>
      <c r="F28" s="92">
        <v>0</v>
      </c>
      <c r="G28" s="64"/>
      <c r="H28" s="456" t="s">
        <v>172</v>
      </c>
      <c r="I28" s="456"/>
      <c r="J28" s="92">
        <v>0</v>
      </c>
      <c r="K28" s="92">
        <v>0</v>
      </c>
      <c r="L28" s="91"/>
    </row>
    <row r="29" spans="2:12" x14ac:dyDescent="0.25">
      <c r="B29" s="195"/>
      <c r="C29" s="456" t="s">
        <v>173</v>
      </c>
      <c r="D29" s="456"/>
      <c r="E29" s="92">
        <v>0</v>
      </c>
      <c r="F29" s="92">
        <v>0</v>
      </c>
      <c r="G29" s="64"/>
      <c r="H29" s="456" t="s">
        <v>50</v>
      </c>
      <c r="I29" s="456"/>
      <c r="J29" s="92">
        <v>0</v>
      </c>
      <c r="K29" s="92">
        <v>0</v>
      </c>
      <c r="L29" s="91"/>
    </row>
    <row r="30" spans="2:12" x14ac:dyDescent="0.25">
      <c r="B30" s="195"/>
      <c r="C30" s="456" t="s">
        <v>174</v>
      </c>
      <c r="D30" s="456"/>
      <c r="E30" s="93">
        <v>292937.28000000003</v>
      </c>
      <c r="F30" s="92">
        <v>547094.49</v>
      </c>
      <c r="G30" s="64"/>
      <c r="H30" s="456" t="s">
        <v>175</v>
      </c>
      <c r="I30" s="456"/>
      <c r="J30" s="93">
        <v>2961533</v>
      </c>
      <c r="K30" s="92">
        <v>2446580</v>
      </c>
      <c r="L30" s="91"/>
    </row>
    <row r="31" spans="2:12" x14ac:dyDescent="0.25">
      <c r="B31" s="194"/>
      <c r="C31" s="152"/>
      <c r="D31" s="107"/>
      <c r="E31" s="196"/>
      <c r="F31" s="196"/>
      <c r="G31" s="64"/>
      <c r="H31" s="152"/>
      <c r="I31" s="102"/>
      <c r="J31" s="196"/>
      <c r="K31" s="196"/>
      <c r="L31" s="91"/>
    </row>
    <row r="32" spans="2:12" x14ac:dyDescent="0.25">
      <c r="B32" s="194"/>
      <c r="C32" s="457" t="s">
        <v>176</v>
      </c>
      <c r="D32" s="457"/>
      <c r="E32" s="36">
        <f>E11+E21+E25</f>
        <v>945387083.18000007</v>
      </c>
      <c r="F32" s="36">
        <f>F11+F21+F25</f>
        <v>808849856.93999994</v>
      </c>
      <c r="G32" s="64"/>
      <c r="H32" s="483" t="s">
        <v>177</v>
      </c>
      <c r="I32" s="483"/>
      <c r="J32" s="38">
        <f>SUM(J33:J37)</f>
        <v>4936514.0599999996</v>
      </c>
      <c r="K32" s="38">
        <f>SUM(K33:K37)</f>
        <v>4182487.08</v>
      </c>
      <c r="L32" s="91"/>
    </row>
    <row r="33" spans="2:12" x14ac:dyDescent="0.25">
      <c r="B33" s="194"/>
      <c r="C33" s="457"/>
      <c r="D33" s="457"/>
      <c r="E33" s="196"/>
      <c r="F33" s="196"/>
      <c r="G33" s="64"/>
      <c r="H33" s="456" t="s">
        <v>178</v>
      </c>
      <c r="I33" s="456"/>
      <c r="J33" s="92">
        <v>4936452.1399999997</v>
      </c>
      <c r="K33" s="92">
        <v>4182425.16</v>
      </c>
      <c r="L33" s="91"/>
    </row>
    <row r="34" spans="2:12" x14ac:dyDescent="0.25">
      <c r="B34" s="197"/>
      <c r="C34" s="64"/>
      <c r="D34" s="64"/>
      <c r="E34" s="90"/>
      <c r="F34" s="90"/>
      <c r="G34" s="64"/>
      <c r="H34" s="456" t="s">
        <v>179</v>
      </c>
      <c r="I34" s="456"/>
      <c r="J34" s="93">
        <v>61.92</v>
      </c>
      <c r="K34" s="93">
        <v>61.92</v>
      </c>
      <c r="L34" s="91"/>
    </row>
    <row r="35" spans="2:12" x14ac:dyDescent="0.25">
      <c r="B35" s="197"/>
      <c r="C35" s="64"/>
      <c r="D35" s="64"/>
      <c r="E35" s="90"/>
      <c r="F35" s="90"/>
      <c r="G35" s="64"/>
      <c r="H35" s="456" t="s">
        <v>180</v>
      </c>
      <c r="I35" s="456"/>
      <c r="J35" s="92">
        <v>0</v>
      </c>
      <c r="K35" s="92">
        <v>0</v>
      </c>
      <c r="L35" s="91"/>
    </row>
    <row r="36" spans="2:12" x14ac:dyDescent="0.25">
      <c r="B36" s="197"/>
      <c r="C36" s="64"/>
      <c r="D36" s="64"/>
      <c r="E36" s="90"/>
      <c r="F36" s="90"/>
      <c r="G36" s="64"/>
      <c r="H36" s="456" t="s">
        <v>181</v>
      </c>
      <c r="I36" s="456"/>
      <c r="J36" s="92">
        <v>0</v>
      </c>
      <c r="K36" s="92">
        <v>0</v>
      </c>
      <c r="L36" s="91"/>
    </row>
    <row r="37" spans="2:12" x14ac:dyDescent="0.25">
      <c r="B37" s="197"/>
      <c r="C37" s="64"/>
      <c r="D37" s="64"/>
      <c r="E37" s="90"/>
      <c r="F37" s="90"/>
      <c r="G37" s="64"/>
      <c r="H37" s="456" t="s">
        <v>182</v>
      </c>
      <c r="I37" s="456"/>
      <c r="J37" s="92">
        <v>0</v>
      </c>
      <c r="K37" s="92">
        <v>0</v>
      </c>
      <c r="L37" s="91"/>
    </row>
    <row r="38" spans="2:12" x14ac:dyDescent="0.25">
      <c r="B38" s="197"/>
      <c r="C38" s="64"/>
      <c r="D38" s="64"/>
      <c r="E38" s="90"/>
      <c r="F38" s="90"/>
      <c r="G38" s="64"/>
      <c r="H38" s="152"/>
      <c r="I38" s="102"/>
      <c r="J38" s="196"/>
      <c r="K38" s="196"/>
      <c r="L38" s="91"/>
    </row>
    <row r="39" spans="2:12" x14ac:dyDescent="0.25">
      <c r="B39" s="197"/>
      <c r="C39" s="64"/>
      <c r="D39" s="64"/>
      <c r="E39" s="90"/>
      <c r="F39" s="90"/>
      <c r="G39" s="64"/>
      <c r="H39" s="457" t="s">
        <v>183</v>
      </c>
      <c r="I39" s="457"/>
      <c r="J39" s="38">
        <f>SUM(J40:J45)</f>
        <v>22962586.02</v>
      </c>
      <c r="K39" s="38">
        <f>SUM(K40:K45)</f>
        <v>21314006.939999998</v>
      </c>
      <c r="L39" s="91"/>
    </row>
    <row r="40" spans="2:12" x14ac:dyDescent="0.25">
      <c r="B40" s="197"/>
      <c r="C40" s="64"/>
      <c r="D40" s="64"/>
      <c r="E40" s="90"/>
      <c r="F40" s="90"/>
      <c r="G40" s="64"/>
      <c r="H40" s="456" t="s">
        <v>184</v>
      </c>
      <c r="I40" s="456"/>
      <c r="J40" s="93">
        <v>18702960.699999999</v>
      </c>
      <c r="K40" s="92">
        <v>17457491.469999999</v>
      </c>
      <c r="L40" s="91"/>
    </row>
    <row r="41" spans="2:12" x14ac:dyDescent="0.25">
      <c r="B41" s="197"/>
      <c r="C41" s="64"/>
      <c r="D41" s="64"/>
      <c r="E41" s="90"/>
      <c r="F41" s="90"/>
      <c r="G41" s="64"/>
      <c r="H41" s="456" t="s">
        <v>185</v>
      </c>
      <c r="I41" s="456"/>
      <c r="J41" s="92">
        <v>0</v>
      </c>
      <c r="K41" s="92">
        <v>0</v>
      </c>
      <c r="L41" s="91"/>
    </row>
    <row r="42" spans="2:12" x14ac:dyDescent="0.25">
      <c r="B42" s="197"/>
      <c r="C42" s="64"/>
      <c r="D42" s="64"/>
      <c r="E42" s="90"/>
      <c r="F42" s="90"/>
      <c r="G42" s="64"/>
      <c r="H42" s="456" t="s">
        <v>186</v>
      </c>
      <c r="I42" s="456"/>
      <c r="J42" s="92">
        <v>0</v>
      </c>
      <c r="K42" s="92">
        <v>0</v>
      </c>
      <c r="L42" s="91"/>
    </row>
    <row r="43" spans="2:12" x14ac:dyDescent="0.25">
      <c r="B43" s="197"/>
      <c r="C43" s="64"/>
      <c r="D43" s="64"/>
      <c r="E43" s="90"/>
      <c r="F43" s="90"/>
      <c r="G43" s="64"/>
      <c r="H43" s="456" t="s">
        <v>187</v>
      </c>
      <c r="I43" s="456"/>
      <c r="J43" s="92">
        <v>0</v>
      </c>
      <c r="K43" s="92">
        <v>0</v>
      </c>
      <c r="L43" s="91"/>
    </row>
    <row r="44" spans="2:12" x14ac:dyDescent="0.25">
      <c r="B44" s="197"/>
      <c r="C44" s="64"/>
      <c r="D44" s="64"/>
      <c r="E44" s="90"/>
      <c r="F44" s="90"/>
      <c r="G44" s="64"/>
      <c r="H44" s="456" t="s">
        <v>188</v>
      </c>
      <c r="I44" s="456"/>
      <c r="J44" s="92">
        <v>0</v>
      </c>
      <c r="K44" s="92">
        <v>0</v>
      </c>
      <c r="L44" s="91"/>
    </row>
    <row r="45" spans="2:12" x14ac:dyDescent="0.25">
      <c r="B45" s="197"/>
      <c r="C45" s="64"/>
      <c r="D45" s="64"/>
      <c r="E45" s="90"/>
      <c r="F45" s="90"/>
      <c r="G45" s="64"/>
      <c r="H45" s="456" t="s">
        <v>189</v>
      </c>
      <c r="I45" s="456"/>
      <c r="J45" s="93">
        <v>4259625.32</v>
      </c>
      <c r="K45" s="92">
        <v>3856515.47</v>
      </c>
      <c r="L45" s="91"/>
    </row>
    <row r="46" spans="2:12" x14ac:dyDescent="0.25">
      <c r="B46" s="197"/>
      <c r="C46" s="64"/>
      <c r="D46" s="64"/>
      <c r="E46" s="90"/>
      <c r="F46" s="90"/>
      <c r="G46" s="64"/>
      <c r="H46" s="152"/>
      <c r="I46" s="102"/>
      <c r="J46" s="196"/>
      <c r="K46" s="196"/>
      <c r="L46" s="91"/>
    </row>
    <row r="47" spans="2:12" x14ac:dyDescent="0.25">
      <c r="B47" s="197"/>
      <c r="C47" s="64"/>
      <c r="D47" s="64"/>
      <c r="E47" s="90"/>
      <c r="F47" s="90"/>
      <c r="G47" s="64"/>
      <c r="H47" s="457" t="s">
        <v>190</v>
      </c>
      <c r="I47" s="457"/>
      <c r="J47" s="38">
        <f>J48</f>
        <v>0</v>
      </c>
      <c r="K47" s="38">
        <f>K48</f>
        <v>0</v>
      </c>
      <c r="L47" s="91"/>
    </row>
    <row r="48" spans="2:12" x14ac:dyDescent="0.25">
      <c r="B48" s="197"/>
      <c r="C48" s="64"/>
      <c r="D48" s="64"/>
      <c r="E48" s="90"/>
      <c r="F48" s="90"/>
      <c r="G48" s="64"/>
      <c r="H48" s="456" t="s">
        <v>191</v>
      </c>
      <c r="I48" s="456"/>
      <c r="J48" s="92">
        <v>0</v>
      </c>
      <c r="K48" s="92">
        <v>0</v>
      </c>
      <c r="L48" s="91"/>
    </row>
    <row r="49" spans="1:12" x14ac:dyDescent="0.25">
      <c r="B49" s="197"/>
      <c r="C49" s="64"/>
      <c r="D49" s="64"/>
      <c r="E49" s="90"/>
      <c r="F49" s="90"/>
      <c r="G49" s="64"/>
      <c r="H49" s="152"/>
      <c r="I49" s="102"/>
      <c r="J49" s="196"/>
      <c r="K49" s="196"/>
      <c r="L49" s="91"/>
    </row>
    <row r="50" spans="1:12" x14ac:dyDescent="0.25">
      <c r="B50" s="197"/>
      <c r="C50" s="64"/>
      <c r="D50" s="90"/>
      <c r="E50" s="90"/>
      <c r="F50" s="90"/>
      <c r="G50" s="64"/>
      <c r="H50" s="457" t="s">
        <v>192</v>
      </c>
      <c r="I50" s="457"/>
      <c r="J50" s="38">
        <f>J11+J16+J27+J32+J39+J47</f>
        <v>563797396.45999992</v>
      </c>
      <c r="K50" s="38">
        <f>K11+K16+K27+K32+K39+K47</f>
        <v>491896237.84999996</v>
      </c>
      <c r="L50" s="91"/>
    </row>
    <row r="51" spans="1:12" x14ac:dyDescent="0.25">
      <c r="B51" s="197"/>
      <c r="C51" s="64"/>
      <c r="D51" s="64"/>
      <c r="E51" s="90"/>
      <c r="F51" s="90"/>
      <c r="G51" s="64"/>
      <c r="H51" s="152"/>
      <c r="I51" s="152"/>
      <c r="J51" s="196"/>
      <c r="K51" s="196"/>
      <c r="L51" s="91"/>
    </row>
    <row r="52" spans="1:12" x14ac:dyDescent="0.25">
      <c r="B52" s="197"/>
      <c r="C52" s="64"/>
      <c r="D52" s="64"/>
      <c r="E52" s="90"/>
      <c r="F52" s="90"/>
      <c r="G52" s="64"/>
      <c r="H52" s="483" t="s">
        <v>193</v>
      </c>
      <c r="I52" s="483"/>
      <c r="J52" s="38">
        <f>E32-J50</f>
        <v>381589686.72000015</v>
      </c>
      <c r="K52" s="38">
        <f>F32-K50</f>
        <v>316953619.08999997</v>
      </c>
      <c r="L52" s="91"/>
    </row>
    <row r="53" spans="1:12" x14ac:dyDescent="0.25">
      <c r="B53" s="198"/>
      <c r="C53" s="199"/>
      <c r="D53" s="199"/>
      <c r="E53" s="200"/>
      <c r="F53" s="200"/>
      <c r="G53" s="199"/>
      <c r="H53" s="201"/>
      <c r="I53" s="201"/>
      <c r="J53" s="199"/>
      <c r="K53" s="199"/>
      <c r="L53" s="202"/>
    </row>
    <row r="54" spans="1:12" x14ac:dyDescent="0.25">
      <c r="C54" s="475" t="s">
        <v>64</v>
      </c>
      <c r="D54" s="475"/>
      <c r="E54" s="475"/>
      <c r="F54" s="475"/>
      <c r="G54" s="475"/>
      <c r="H54" s="475"/>
      <c r="I54" s="475"/>
      <c r="J54" s="475"/>
      <c r="K54" s="475"/>
    </row>
    <row r="55" spans="1:12" x14ac:dyDescent="0.25">
      <c r="C55" s="205"/>
      <c r="D55" s="205"/>
      <c r="E55" s="205"/>
      <c r="F55" s="205"/>
      <c r="G55" s="205"/>
      <c r="H55" s="205"/>
      <c r="I55" s="205"/>
      <c r="J55" s="205"/>
      <c r="K55" s="205"/>
    </row>
    <row r="56" spans="1:12" x14ac:dyDescent="0.25">
      <c r="C56" s="102"/>
      <c r="D56" s="103"/>
      <c r="E56" s="104"/>
      <c r="F56" s="104"/>
      <c r="H56" s="105"/>
      <c r="I56" s="103"/>
      <c r="J56" s="104"/>
      <c r="K56" s="104"/>
    </row>
    <row r="57" spans="1:12" x14ac:dyDescent="0.25">
      <c r="A57" s="21"/>
      <c r="B57" s="56"/>
      <c r="C57" s="57"/>
      <c r="D57" s="57" t="s">
        <v>194</v>
      </c>
      <c r="E57" s="6"/>
      <c r="F57" s="58"/>
      <c r="G57" s="203"/>
      <c r="H57" s="58" t="s">
        <v>195</v>
      </c>
      <c r="I57" s="59"/>
      <c r="J57" s="104"/>
      <c r="K57" s="104"/>
    </row>
    <row r="58" spans="1:12" x14ac:dyDescent="0.25">
      <c r="A58" s="60"/>
      <c r="B58" s="436"/>
      <c r="C58" s="436"/>
      <c r="D58" s="436" t="s">
        <v>67</v>
      </c>
      <c r="E58" s="436"/>
      <c r="F58" s="146"/>
      <c r="G58" s="146"/>
      <c r="H58" s="437" t="s">
        <v>68</v>
      </c>
      <c r="I58" s="437"/>
      <c r="J58" s="438" t="s">
        <v>69</v>
      </c>
      <c r="K58" s="438"/>
    </row>
    <row r="59" spans="1:12" x14ac:dyDescent="0.25">
      <c r="A59" s="61"/>
      <c r="B59" s="432"/>
      <c r="C59" s="432"/>
      <c r="D59" s="432" t="s">
        <v>70</v>
      </c>
      <c r="E59" s="432"/>
      <c r="H59" s="433" t="s">
        <v>71</v>
      </c>
      <c r="I59" s="433"/>
      <c r="J59" s="432" t="s">
        <v>72</v>
      </c>
      <c r="K59" s="432"/>
    </row>
    <row r="60" spans="1:12" x14ac:dyDescent="0.25">
      <c r="A60" s="6"/>
      <c r="B60" s="6"/>
      <c r="C60" s="6"/>
      <c r="D60" s="6"/>
      <c r="E60" s="6"/>
      <c r="F60" s="6"/>
      <c r="G60" s="6"/>
      <c r="H60" s="6"/>
      <c r="I60" s="6"/>
    </row>
    <row r="61" spans="1:12" x14ac:dyDescent="0.25">
      <c r="E61" s="204"/>
    </row>
    <row r="62" spans="1:12" x14ac:dyDescent="0.25">
      <c r="E62" s="204"/>
    </row>
    <row r="63" spans="1:12" ht="15" customHeight="1" x14ac:dyDescent="0.25"/>
    <row r="64" spans="1:12" ht="15" customHeight="1" x14ac:dyDescent="0.25"/>
    <row r="65" ht="15" customHeight="1" x14ac:dyDescent="0.25"/>
    <row r="66" ht="15" customHeight="1" x14ac:dyDescent="0.25"/>
    <row r="67" ht="15" customHeight="1" x14ac:dyDescent="0.25"/>
  </sheetData>
  <mergeCells count="73">
    <mergeCell ref="B59:C59"/>
    <mergeCell ref="D59:E59"/>
    <mergeCell ref="H59:I59"/>
    <mergeCell ref="J59:K59"/>
    <mergeCell ref="H52:I52"/>
    <mergeCell ref="C54:K54"/>
    <mergeCell ref="B58:C58"/>
    <mergeCell ref="D58:E58"/>
    <mergeCell ref="H58:I58"/>
    <mergeCell ref="J58:K58"/>
    <mergeCell ref="H50:I50"/>
    <mergeCell ref="H36:I36"/>
    <mergeCell ref="H37:I37"/>
    <mergeCell ref="H39:I39"/>
    <mergeCell ref="H40:I40"/>
    <mergeCell ref="H41:I41"/>
    <mergeCell ref="H42:I42"/>
    <mergeCell ref="H43:I43"/>
    <mergeCell ref="H44:I44"/>
    <mergeCell ref="H45:I45"/>
    <mergeCell ref="H47:I47"/>
    <mergeCell ref="H48:I48"/>
    <mergeCell ref="H35:I35"/>
    <mergeCell ref="C28:D28"/>
    <mergeCell ref="H28:I28"/>
    <mergeCell ref="C29:D29"/>
    <mergeCell ref="H29:I29"/>
    <mergeCell ref="C30:D30"/>
    <mergeCell ref="H30:I30"/>
    <mergeCell ref="C32:D32"/>
    <mergeCell ref="H32:I32"/>
    <mergeCell ref="C33:D33"/>
    <mergeCell ref="H33:I33"/>
    <mergeCell ref="H34:I34"/>
    <mergeCell ref="H24:I24"/>
    <mergeCell ref="C25:D25"/>
    <mergeCell ref="H25:I25"/>
    <mergeCell ref="C26:D26"/>
    <mergeCell ref="C27:D27"/>
    <mergeCell ref="H27:I27"/>
    <mergeCell ref="C23:D23"/>
    <mergeCell ref="H23:I23"/>
    <mergeCell ref="C17:D17"/>
    <mergeCell ref="H17:I17"/>
    <mergeCell ref="C18:D18"/>
    <mergeCell ref="H18:I18"/>
    <mergeCell ref="C19:D19"/>
    <mergeCell ref="H19:I19"/>
    <mergeCell ref="H20:I20"/>
    <mergeCell ref="C21:D21"/>
    <mergeCell ref="H21:I21"/>
    <mergeCell ref="C22:D22"/>
    <mergeCell ref="H22:I22"/>
    <mergeCell ref="C16:D16"/>
    <mergeCell ref="H16:I16"/>
    <mergeCell ref="C10:D10"/>
    <mergeCell ref="H10:I10"/>
    <mergeCell ref="C11:D11"/>
    <mergeCell ref="H11:I11"/>
    <mergeCell ref="C12:D12"/>
    <mergeCell ref="H12:I12"/>
    <mergeCell ref="C13:D13"/>
    <mergeCell ref="H13:I13"/>
    <mergeCell ref="C14:D14"/>
    <mergeCell ref="H14:I14"/>
    <mergeCell ref="C15:D15"/>
    <mergeCell ref="C9:D9"/>
    <mergeCell ref="H9:I9"/>
    <mergeCell ref="D2:J2"/>
    <mergeCell ref="D3:J3"/>
    <mergeCell ref="D4:J4"/>
    <mergeCell ref="D5:J5"/>
    <mergeCell ref="D7:K7"/>
  </mergeCells>
  <pageMargins left="0.70866141732283472" right="0.70866141732283472" top="0.74803149606299213" bottom="0.74803149606299213" header="0.31496062992125984" footer="0.31496062992125984"/>
  <pageSetup scale="55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2"/>
  <sheetViews>
    <sheetView topLeftCell="E1" workbookViewId="0">
      <selection activeCell="K7" sqref="K7"/>
    </sheetView>
  </sheetViews>
  <sheetFormatPr baseColWidth="10" defaultColWidth="0" defaultRowHeight="15" customHeight="1" zeroHeight="1" x14ac:dyDescent="0.25"/>
  <cols>
    <col min="1" max="1" width="2.85546875" customWidth="1"/>
    <col min="2" max="2" width="3.28515625" customWidth="1"/>
    <col min="3" max="3" width="11.140625" customWidth="1"/>
    <col min="4" max="4" width="40" customWidth="1"/>
    <col min="5" max="5" width="21" customWidth="1"/>
    <col min="6" max="6" width="21.140625" customWidth="1"/>
    <col min="7" max="7" width="4.42578125" customWidth="1"/>
    <col min="8" max="8" width="11.42578125" customWidth="1"/>
    <col min="9" max="9" width="50.7109375" customWidth="1"/>
    <col min="10" max="11" width="21" customWidth="1"/>
    <col min="12" max="12" width="3.5703125" customWidth="1"/>
    <col min="13" max="13" width="16.85546875" customWidth="1"/>
  </cols>
  <sheetData>
    <row r="1" spans="1:13" ht="10.5" customHeight="1" x14ac:dyDescent="0.25">
      <c r="B1" s="206"/>
      <c r="C1" s="207"/>
      <c r="D1" s="208"/>
      <c r="E1" s="209"/>
      <c r="F1" s="209"/>
      <c r="G1" s="208"/>
      <c r="H1" s="208"/>
      <c r="I1" s="210"/>
      <c r="J1" s="207"/>
      <c r="K1" s="207"/>
      <c r="L1" s="207"/>
    </row>
    <row r="2" spans="1:13" ht="9" customHeight="1" x14ac:dyDescent="0.25">
      <c r="B2" s="63"/>
      <c r="C2" s="63"/>
      <c r="D2" s="64"/>
      <c r="E2" s="63"/>
      <c r="F2" s="63"/>
      <c r="G2" s="63"/>
      <c r="H2" s="63"/>
      <c r="I2" s="211"/>
      <c r="J2" s="63"/>
      <c r="K2" s="63"/>
      <c r="L2" s="63"/>
    </row>
    <row r="3" spans="1:13" ht="18" x14ac:dyDescent="0.25">
      <c r="B3" s="106"/>
      <c r="D3" s="484" t="s">
        <v>0</v>
      </c>
      <c r="E3" s="484"/>
      <c r="F3" s="484"/>
      <c r="G3" s="484"/>
      <c r="H3" s="484"/>
      <c r="I3" s="484"/>
      <c r="J3" s="484"/>
      <c r="K3" s="175"/>
      <c r="L3" s="175"/>
    </row>
    <row r="4" spans="1:13" ht="18" x14ac:dyDescent="0.25">
      <c r="B4" s="177"/>
      <c r="D4" s="484" t="s">
        <v>196</v>
      </c>
      <c r="E4" s="484"/>
      <c r="F4" s="484"/>
      <c r="G4" s="484"/>
      <c r="H4" s="484"/>
      <c r="I4" s="484"/>
      <c r="J4" s="484"/>
      <c r="K4" s="177"/>
      <c r="L4" s="177"/>
    </row>
    <row r="5" spans="1:13" ht="18" x14ac:dyDescent="0.25">
      <c r="B5" s="179"/>
      <c r="D5" s="484" t="s">
        <v>197</v>
      </c>
      <c r="E5" s="484"/>
      <c r="F5" s="484"/>
      <c r="G5" s="484"/>
      <c r="H5" s="484"/>
      <c r="I5" s="484"/>
      <c r="J5" s="484"/>
      <c r="K5" s="177"/>
      <c r="L5" s="177"/>
    </row>
    <row r="6" spans="1:13" ht="18" x14ac:dyDescent="0.25">
      <c r="B6" s="179"/>
      <c r="D6" s="484" t="s">
        <v>3</v>
      </c>
      <c r="E6" s="484"/>
      <c r="F6" s="484"/>
      <c r="G6" s="484"/>
      <c r="H6" s="484"/>
      <c r="I6" s="484"/>
      <c r="J6" s="484"/>
      <c r="K6" s="177"/>
      <c r="L6" s="177"/>
    </row>
    <row r="7" spans="1:13" s="212" customFormat="1" x14ac:dyDescent="0.25">
      <c r="A7"/>
      <c r="B7" s="179"/>
      <c r="C7" s="69"/>
      <c r="D7" s="449"/>
      <c r="E7" s="449"/>
      <c r="F7" s="449"/>
      <c r="G7" s="449"/>
      <c r="H7" s="449"/>
      <c r="I7" s="449"/>
      <c r="J7" s="449"/>
      <c r="K7" s="11"/>
    </row>
    <row r="8" spans="1:13" ht="8.25" customHeight="1" x14ac:dyDescent="0.25">
      <c r="B8" s="182"/>
      <c r="C8" s="182"/>
      <c r="D8" s="182"/>
      <c r="E8" s="183"/>
      <c r="F8" s="183"/>
      <c r="G8" s="109"/>
      <c r="H8" s="63"/>
      <c r="I8" s="211"/>
      <c r="J8" s="63"/>
      <c r="K8" s="63"/>
      <c r="L8" s="63"/>
    </row>
    <row r="9" spans="1:13" x14ac:dyDescent="0.25">
      <c r="B9" s="214"/>
      <c r="C9" s="473" t="s">
        <v>75</v>
      </c>
      <c r="D9" s="473"/>
      <c r="E9" s="185" t="s">
        <v>198</v>
      </c>
      <c r="F9" s="185" t="s">
        <v>199</v>
      </c>
      <c r="G9" s="186"/>
      <c r="H9" s="473" t="s">
        <v>75</v>
      </c>
      <c r="I9" s="473"/>
      <c r="J9" s="185" t="s">
        <v>198</v>
      </c>
      <c r="K9" s="185" t="s">
        <v>199</v>
      </c>
      <c r="L9" s="187"/>
    </row>
    <row r="10" spans="1:13" x14ac:dyDescent="0.25">
      <c r="B10" s="195"/>
      <c r="C10" s="457" t="s">
        <v>6</v>
      </c>
      <c r="D10" s="457"/>
      <c r="E10" s="135">
        <f>+E12+E22</f>
        <v>-18757428.75</v>
      </c>
      <c r="F10" s="135">
        <f>+F12+F22</f>
        <v>352777753.52999985</v>
      </c>
      <c r="G10" s="90"/>
      <c r="H10" s="457" t="s">
        <v>7</v>
      </c>
      <c r="I10" s="457"/>
      <c r="J10" s="135">
        <f>+J12+J23</f>
        <v>9321735</v>
      </c>
      <c r="K10" s="135">
        <f>+K12+K23</f>
        <v>-28586083.460000008</v>
      </c>
      <c r="L10" s="218"/>
      <c r="M10" s="219"/>
    </row>
    <row r="11" spans="1:13" x14ac:dyDescent="0.25">
      <c r="B11" s="194"/>
      <c r="C11" s="152"/>
      <c r="D11" s="107"/>
      <c r="E11" s="220"/>
      <c r="F11" s="220"/>
      <c r="G11" s="90"/>
      <c r="H11" s="152"/>
      <c r="I11" s="152"/>
      <c r="J11" s="220"/>
      <c r="K11" s="220"/>
      <c r="L11" s="218"/>
      <c r="M11" s="64"/>
    </row>
    <row r="12" spans="1:13" x14ac:dyDescent="0.25">
      <c r="B12" s="194"/>
      <c r="C12" s="457" t="s">
        <v>8</v>
      </c>
      <c r="D12" s="457"/>
      <c r="E12" s="135">
        <f>SUM(E15:E20)</f>
        <v>-75719.5</v>
      </c>
      <c r="F12" s="135">
        <f>SUM(F14:F20)</f>
        <v>328144648.81000012</v>
      </c>
      <c r="G12" s="90"/>
      <c r="H12" s="457" t="s">
        <v>9</v>
      </c>
      <c r="I12" s="457"/>
      <c r="J12" s="135">
        <f>SUM(J14:J21)</f>
        <v>792000</v>
      </c>
      <c r="K12" s="135">
        <f>SUM(K14:K21)</f>
        <v>-14721648.680000007</v>
      </c>
      <c r="L12" s="218"/>
      <c r="M12" s="64"/>
    </row>
    <row r="13" spans="1:13" x14ac:dyDescent="0.25">
      <c r="B13" s="194"/>
      <c r="C13" s="152"/>
      <c r="D13" s="107"/>
      <c r="E13" s="220"/>
      <c r="F13" s="220"/>
      <c r="G13" s="90"/>
      <c r="H13" s="152"/>
      <c r="I13" s="152"/>
      <c r="J13" s="220"/>
      <c r="K13" s="220"/>
      <c r="L13" s="218"/>
    </row>
    <row r="14" spans="1:13" x14ac:dyDescent="0.25">
      <c r="B14" s="195"/>
      <c r="C14" s="456" t="s">
        <v>10</v>
      </c>
      <c r="D14" s="456"/>
      <c r="E14" s="221">
        <v>0</v>
      </c>
      <c r="F14" s="221">
        <v>327551094.00000012</v>
      </c>
      <c r="G14" s="90"/>
      <c r="H14" s="456" t="s">
        <v>11</v>
      </c>
      <c r="I14" s="456"/>
      <c r="J14" s="221">
        <v>0</v>
      </c>
      <c r="K14" s="221">
        <v>-14721648.680000007</v>
      </c>
      <c r="L14" s="218"/>
      <c r="M14" s="64"/>
    </row>
    <row r="15" spans="1:13" x14ac:dyDescent="0.25">
      <c r="B15" s="195"/>
      <c r="C15" s="456" t="s">
        <v>12</v>
      </c>
      <c r="D15" s="456"/>
      <c r="E15" s="221">
        <v>0</v>
      </c>
      <c r="F15" s="221">
        <v>593554.81000000006</v>
      </c>
      <c r="G15" s="90"/>
      <c r="H15" s="456" t="s">
        <v>13</v>
      </c>
      <c r="I15" s="456"/>
      <c r="J15" s="221">
        <v>0</v>
      </c>
      <c r="K15" s="221">
        <v>0</v>
      </c>
      <c r="L15" s="218"/>
      <c r="M15" s="64"/>
    </row>
    <row r="16" spans="1:13" x14ac:dyDescent="0.25">
      <c r="B16" s="195"/>
      <c r="C16" s="456" t="s">
        <v>14</v>
      </c>
      <c r="D16" s="456"/>
      <c r="E16" s="221">
        <v>0</v>
      </c>
      <c r="F16" s="221">
        <v>0</v>
      </c>
      <c r="G16" s="90"/>
      <c r="H16" s="456" t="s">
        <v>15</v>
      </c>
      <c r="I16" s="456"/>
      <c r="J16" s="221">
        <v>792000</v>
      </c>
      <c r="K16" s="221">
        <v>0</v>
      </c>
      <c r="L16" s="218"/>
      <c r="M16" s="64"/>
    </row>
    <row r="17" spans="2:13" x14ac:dyDescent="0.25">
      <c r="B17" s="195"/>
      <c r="C17" s="456" t="s">
        <v>16</v>
      </c>
      <c r="D17" s="456"/>
      <c r="E17" s="221">
        <v>0</v>
      </c>
      <c r="F17" s="221">
        <v>0</v>
      </c>
      <c r="G17" s="90"/>
      <c r="H17" s="456" t="s">
        <v>17</v>
      </c>
      <c r="I17" s="456"/>
      <c r="J17" s="221">
        <v>0</v>
      </c>
      <c r="K17" s="221">
        <v>0</v>
      </c>
      <c r="L17" s="218"/>
      <c r="M17" s="64"/>
    </row>
    <row r="18" spans="2:13" x14ac:dyDescent="0.25">
      <c r="B18" s="195"/>
      <c r="C18" s="456" t="s">
        <v>18</v>
      </c>
      <c r="D18" s="456"/>
      <c r="E18" s="221">
        <v>-75719.5</v>
      </c>
      <c r="F18" s="221">
        <v>0</v>
      </c>
      <c r="G18" s="90"/>
      <c r="H18" s="456" t="s">
        <v>19</v>
      </c>
      <c r="I18" s="456"/>
      <c r="J18" s="221">
        <v>0</v>
      </c>
      <c r="K18" s="221">
        <v>0</v>
      </c>
      <c r="L18" s="218"/>
      <c r="M18" s="64"/>
    </row>
    <row r="19" spans="2:13" x14ac:dyDescent="0.25">
      <c r="B19" s="195"/>
      <c r="C19" s="456" t="s">
        <v>20</v>
      </c>
      <c r="D19" s="456"/>
      <c r="E19" s="221">
        <v>0</v>
      </c>
      <c r="F19" s="221">
        <v>0</v>
      </c>
      <c r="G19" s="90"/>
      <c r="H19" s="456" t="s">
        <v>21</v>
      </c>
      <c r="I19" s="456"/>
      <c r="J19" s="221">
        <v>0</v>
      </c>
      <c r="K19" s="221">
        <v>0</v>
      </c>
      <c r="L19" s="218"/>
      <c r="M19" s="64"/>
    </row>
    <row r="20" spans="2:13" x14ac:dyDescent="0.25">
      <c r="B20" s="195"/>
      <c r="C20" s="456" t="s">
        <v>22</v>
      </c>
      <c r="D20" s="456"/>
      <c r="E20" s="221">
        <v>0</v>
      </c>
      <c r="F20" s="221">
        <v>0</v>
      </c>
      <c r="G20" s="90"/>
      <c r="H20" s="456" t="s">
        <v>23</v>
      </c>
      <c r="I20" s="456"/>
      <c r="J20" s="221">
        <v>0</v>
      </c>
      <c r="K20" s="221">
        <v>0</v>
      </c>
      <c r="L20" s="218"/>
      <c r="M20" s="64"/>
    </row>
    <row r="21" spans="2:13" x14ac:dyDescent="0.25">
      <c r="B21" s="194"/>
      <c r="C21" s="152"/>
      <c r="D21" s="107"/>
      <c r="E21" s="220"/>
      <c r="F21" s="220"/>
      <c r="G21" s="90"/>
      <c r="H21" s="456" t="s">
        <v>24</v>
      </c>
      <c r="I21" s="456"/>
      <c r="J21" s="221">
        <v>0</v>
      </c>
      <c r="K21" s="221">
        <v>0</v>
      </c>
      <c r="L21" s="218"/>
      <c r="M21" s="64"/>
    </row>
    <row r="22" spans="2:13" x14ac:dyDescent="0.25">
      <c r="B22" s="194"/>
      <c r="C22" s="457" t="s">
        <v>27</v>
      </c>
      <c r="D22" s="457"/>
      <c r="E22" s="135">
        <f>SUM(E24:E32)</f>
        <v>-18681709.25</v>
      </c>
      <c r="F22" s="135">
        <f>SUM(F24:F32)</f>
        <v>24633104.719999701</v>
      </c>
      <c r="G22" s="90"/>
      <c r="H22" s="152"/>
      <c r="I22" s="152"/>
      <c r="J22" s="220"/>
      <c r="K22" s="220"/>
      <c r="L22" s="218"/>
    </row>
    <row r="23" spans="2:13" x14ac:dyDescent="0.25">
      <c r="B23" s="194"/>
      <c r="C23" s="152"/>
      <c r="D23" s="107"/>
      <c r="E23" s="220"/>
      <c r="F23" s="220"/>
      <c r="G23" s="90"/>
      <c r="H23" s="485" t="s">
        <v>28</v>
      </c>
      <c r="I23" s="485"/>
      <c r="J23" s="135">
        <f>SUM(J25:J30)</f>
        <v>8529735</v>
      </c>
      <c r="K23" s="135">
        <f>SUM(K25:K30)</f>
        <v>-13864434.780000001</v>
      </c>
      <c r="L23" s="218"/>
      <c r="M23" s="64"/>
    </row>
    <row r="24" spans="2:13" x14ac:dyDescent="0.25">
      <c r="B24" s="195"/>
      <c r="C24" s="456" t="s">
        <v>29</v>
      </c>
      <c r="D24" s="456"/>
      <c r="E24" s="221">
        <v>0</v>
      </c>
      <c r="F24" s="221">
        <v>0</v>
      </c>
      <c r="G24" s="90"/>
      <c r="H24" s="152"/>
      <c r="I24" s="152"/>
      <c r="J24" s="220"/>
      <c r="K24" s="220"/>
      <c r="L24" s="218"/>
      <c r="M24" s="222"/>
    </row>
    <row r="25" spans="2:13" x14ac:dyDescent="0.25">
      <c r="B25" s="195"/>
      <c r="C25" s="456" t="s">
        <v>31</v>
      </c>
      <c r="D25" s="456"/>
      <c r="E25" s="221">
        <v>0</v>
      </c>
      <c r="F25" s="221">
        <v>0</v>
      </c>
      <c r="G25" s="90"/>
      <c r="H25" s="456" t="s">
        <v>30</v>
      </c>
      <c r="I25" s="456"/>
      <c r="J25" s="221">
        <v>0</v>
      </c>
      <c r="K25" s="221">
        <v>0</v>
      </c>
      <c r="L25" s="218"/>
      <c r="M25" s="64"/>
    </row>
    <row r="26" spans="2:13" x14ac:dyDescent="0.25">
      <c r="B26" s="195"/>
      <c r="C26" s="456" t="s">
        <v>33</v>
      </c>
      <c r="D26" s="456"/>
      <c r="E26" s="221">
        <v>0</v>
      </c>
      <c r="F26" s="221">
        <v>14086151.029999733</v>
      </c>
      <c r="G26" s="90"/>
      <c r="H26" s="456" t="s">
        <v>32</v>
      </c>
      <c r="I26" s="456"/>
      <c r="J26" s="221">
        <v>0</v>
      </c>
      <c r="K26" s="221">
        <v>0</v>
      </c>
      <c r="L26" s="218"/>
      <c r="M26" s="64"/>
    </row>
    <row r="27" spans="2:13" x14ac:dyDescent="0.25">
      <c r="B27" s="195"/>
      <c r="C27" s="456" t="s">
        <v>35</v>
      </c>
      <c r="D27" s="456"/>
      <c r="E27" s="221">
        <v>0</v>
      </c>
      <c r="F27" s="171">
        <v>7762953.6899999678</v>
      </c>
      <c r="G27" s="90"/>
      <c r="H27" s="456" t="s">
        <v>34</v>
      </c>
      <c r="I27" s="456"/>
      <c r="J27" s="221">
        <v>0</v>
      </c>
      <c r="K27" s="221">
        <v>-13864434.780000001</v>
      </c>
      <c r="L27" s="218"/>
      <c r="M27" s="64"/>
    </row>
    <row r="28" spans="2:13" x14ac:dyDescent="0.25">
      <c r="B28" s="195"/>
      <c r="C28" s="456" t="s">
        <v>37</v>
      </c>
      <c r="D28" s="456"/>
      <c r="E28" s="221">
        <v>0</v>
      </c>
      <c r="F28" s="221">
        <v>2784000</v>
      </c>
      <c r="G28" s="90"/>
      <c r="H28" s="456" t="s">
        <v>36</v>
      </c>
      <c r="I28" s="456"/>
      <c r="J28" s="221">
        <v>0</v>
      </c>
      <c r="K28" s="221">
        <v>0</v>
      </c>
      <c r="L28" s="218"/>
      <c r="M28" s="64"/>
    </row>
    <row r="29" spans="2:13" x14ac:dyDescent="0.25">
      <c r="B29" s="195"/>
      <c r="C29" s="456" t="s">
        <v>39</v>
      </c>
      <c r="D29" s="456"/>
      <c r="E29" s="221">
        <v>-18681709.25</v>
      </c>
      <c r="F29" s="221">
        <v>0</v>
      </c>
      <c r="G29" s="90"/>
      <c r="H29" s="456" t="s">
        <v>38</v>
      </c>
      <c r="I29" s="456"/>
      <c r="J29" s="221">
        <v>0</v>
      </c>
      <c r="K29" s="221">
        <v>0</v>
      </c>
      <c r="L29" s="218"/>
      <c r="M29" s="64"/>
    </row>
    <row r="30" spans="2:13" x14ac:dyDescent="0.25">
      <c r="B30" s="195"/>
      <c r="C30" s="456" t="s">
        <v>41</v>
      </c>
      <c r="D30" s="456"/>
      <c r="E30" s="221">
        <v>0</v>
      </c>
      <c r="F30" s="221">
        <v>0</v>
      </c>
      <c r="G30" s="90"/>
      <c r="H30" s="456" t="s">
        <v>40</v>
      </c>
      <c r="I30" s="456"/>
      <c r="J30" s="221">
        <v>8529735</v>
      </c>
      <c r="K30" s="221">
        <v>0</v>
      </c>
      <c r="L30" s="218"/>
      <c r="M30" s="64"/>
    </row>
    <row r="31" spans="2:13" x14ac:dyDescent="0.25">
      <c r="B31" s="195"/>
      <c r="C31" s="456" t="s">
        <v>42</v>
      </c>
      <c r="D31" s="456"/>
      <c r="E31" s="221">
        <v>0</v>
      </c>
      <c r="F31" s="221">
        <v>0</v>
      </c>
      <c r="G31" s="90"/>
      <c r="H31" s="152"/>
      <c r="I31" s="152"/>
      <c r="J31" s="223"/>
      <c r="K31" s="223"/>
      <c r="L31" s="218"/>
    </row>
    <row r="32" spans="2:13" x14ac:dyDescent="0.25">
      <c r="B32" s="195"/>
      <c r="C32" s="456" t="s">
        <v>44</v>
      </c>
      <c r="D32" s="456"/>
      <c r="E32" s="221">
        <v>0</v>
      </c>
      <c r="F32" s="221">
        <v>0</v>
      </c>
      <c r="G32" s="90"/>
      <c r="H32" s="457" t="s">
        <v>47</v>
      </c>
      <c r="I32" s="457"/>
      <c r="J32" s="135">
        <f>+J40</f>
        <v>761388922.28999996</v>
      </c>
      <c r="K32" s="135">
        <f>+K40</f>
        <v>-408104249.05000019</v>
      </c>
      <c r="L32" s="218"/>
      <c r="M32" s="219"/>
    </row>
    <row r="33" spans="2:13" x14ac:dyDescent="0.25">
      <c r="B33" s="194"/>
      <c r="C33" s="152"/>
      <c r="D33" s="107"/>
      <c r="E33" s="223"/>
      <c r="F33" s="223"/>
      <c r="G33" s="90"/>
      <c r="H33" s="152"/>
      <c r="I33" s="152"/>
      <c r="J33" s="220"/>
      <c r="K33" s="220"/>
      <c r="L33" s="218"/>
    </row>
    <row r="34" spans="2:13" x14ac:dyDescent="0.25">
      <c r="B34" s="195"/>
      <c r="C34" s="63"/>
      <c r="D34" s="63"/>
      <c r="E34" s="166"/>
      <c r="F34" s="166"/>
      <c r="G34" s="90"/>
      <c r="H34" s="457" t="s">
        <v>49</v>
      </c>
      <c r="I34" s="457"/>
      <c r="J34" s="135">
        <v>0</v>
      </c>
      <c r="K34" s="135">
        <v>0</v>
      </c>
      <c r="L34" s="218"/>
      <c r="M34" s="64"/>
    </row>
    <row r="35" spans="2:13" x14ac:dyDescent="0.25">
      <c r="B35" s="194"/>
      <c r="C35" s="63"/>
      <c r="D35" s="63"/>
      <c r="E35" s="166"/>
      <c r="F35" s="166"/>
      <c r="G35" s="90"/>
      <c r="H35" s="152"/>
      <c r="I35" s="152"/>
      <c r="J35" s="220"/>
      <c r="K35" s="220"/>
      <c r="L35" s="218"/>
    </row>
    <row r="36" spans="2:13" x14ac:dyDescent="0.25">
      <c r="B36" s="195"/>
      <c r="C36" s="63"/>
      <c r="D36" s="63"/>
      <c r="E36" s="166"/>
      <c r="F36" s="166"/>
      <c r="G36" s="90"/>
      <c r="H36" s="456" t="s">
        <v>50</v>
      </c>
      <c r="I36" s="456"/>
      <c r="J36" s="221">
        <v>0</v>
      </c>
      <c r="K36" s="221">
        <v>0</v>
      </c>
      <c r="L36" s="218"/>
      <c r="M36" s="64"/>
    </row>
    <row r="37" spans="2:13" x14ac:dyDescent="0.25">
      <c r="B37" s="194"/>
      <c r="C37" s="63"/>
      <c r="D37" s="63"/>
      <c r="E37" s="166"/>
      <c r="F37" s="166"/>
      <c r="G37" s="90"/>
      <c r="H37" s="456" t="s">
        <v>51</v>
      </c>
      <c r="I37" s="456"/>
      <c r="J37" s="221">
        <v>0</v>
      </c>
      <c r="K37" s="221">
        <v>0</v>
      </c>
      <c r="L37" s="218"/>
      <c r="M37" s="64"/>
    </row>
    <row r="38" spans="2:13" x14ac:dyDescent="0.25">
      <c r="B38" s="195"/>
      <c r="C38" s="63"/>
      <c r="D38" s="63"/>
      <c r="E38" s="166"/>
      <c r="F38" s="166"/>
      <c r="G38" s="90"/>
      <c r="H38" s="456" t="s">
        <v>52</v>
      </c>
      <c r="I38" s="456"/>
      <c r="J38" s="221">
        <v>0</v>
      </c>
      <c r="K38" s="221">
        <v>0</v>
      </c>
      <c r="L38" s="218"/>
      <c r="M38" s="64"/>
    </row>
    <row r="39" spans="2:13" x14ac:dyDescent="0.25">
      <c r="B39" s="195"/>
      <c r="C39" s="63"/>
      <c r="D39" s="63"/>
      <c r="E39" s="166"/>
      <c r="F39" s="166"/>
      <c r="G39" s="90"/>
      <c r="H39" s="152"/>
      <c r="I39" s="152"/>
      <c r="J39" s="220"/>
      <c r="K39" s="220"/>
      <c r="L39" s="218"/>
    </row>
    <row r="40" spans="2:13" x14ac:dyDescent="0.25">
      <c r="B40" s="195"/>
      <c r="C40" s="63"/>
      <c r="D40" s="63"/>
      <c r="E40" s="166"/>
      <c r="F40" s="166"/>
      <c r="G40" s="90"/>
      <c r="H40" s="457" t="s">
        <v>53</v>
      </c>
      <c r="I40" s="457"/>
      <c r="J40" s="135">
        <f>SUM(J42:J46)</f>
        <v>761388922.28999996</v>
      </c>
      <c r="K40" s="135">
        <f>SUM(K42:K46)</f>
        <v>-408104249.05000019</v>
      </c>
      <c r="L40" s="218"/>
      <c r="M40" s="64"/>
    </row>
    <row r="41" spans="2:13" x14ac:dyDescent="0.25">
      <c r="B41" s="195"/>
      <c r="C41" s="63"/>
      <c r="D41" s="63"/>
      <c r="E41" s="166"/>
      <c r="F41" s="166"/>
      <c r="G41" s="90"/>
      <c r="H41" s="152"/>
      <c r="I41" s="152"/>
      <c r="J41" s="220"/>
      <c r="K41" s="220"/>
      <c r="L41" s="218"/>
      <c r="M41" s="222"/>
    </row>
    <row r="42" spans="2:13" x14ac:dyDescent="0.25">
      <c r="B42" s="195"/>
      <c r="C42" s="63"/>
      <c r="D42" s="63"/>
      <c r="E42" s="166"/>
      <c r="F42" s="166"/>
      <c r="G42" s="90"/>
      <c r="H42" s="456" t="s">
        <v>54</v>
      </c>
      <c r="I42" s="456"/>
      <c r="J42" s="221">
        <v>34012053.280000031</v>
      </c>
      <c r="K42" s="221">
        <v>0</v>
      </c>
      <c r="L42" s="218"/>
      <c r="M42" s="64"/>
    </row>
    <row r="43" spans="2:13" x14ac:dyDescent="0.25">
      <c r="B43" s="195"/>
      <c r="C43" s="63"/>
      <c r="D43" s="63"/>
      <c r="E43" s="166"/>
      <c r="F43" s="166"/>
      <c r="G43" s="90"/>
      <c r="H43" s="456" t="s">
        <v>55</v>
      </c>
      <c r="I43" s="456"/>
      <c r="J43" s="221">
        <v>0</v>
      </c>
      <c r="K43" s="221">
        <v>-408104249.05000019</v>
      </c>
      <c r="L43" s="218"/>
      <c r="M43" s="64"/>
    </row>
    <row r="44" spans="2:13" x14ac:dyDescent="0.25">
      <c r="B44" s="195"/>
      <c r="C44" s="63"/>
      <c r="D44" s="63"/>
      <c r="E44" s="166"/>
      <c r="F44" s="166"/>
      <c r="G44" s="90"/>
      <c r="H44" s="456" t="s">
        <v>56</v>
      </c>
      <c r="I44" s="456"/>
      <c r="J44" s="221">
        <v>0</v>
      </c>
      <c r="K44" s="221">
        <v>0</v>
      </c>
      <c r="L44" s="218"/>
      <c r="M44" s="64"/>
    </row>
    <row r="45" spans="2:13" x14ac:dyDescent="0.25">
      <c r="B45" s="195"/>
      <c r="C45" s="63"/>
      <c r="D45" s="63"/>
      <c r="E45" s="166"/>
      <c r="F45" s="166"/>
      <c r="G45" s="90"/>
      <c r="H45" s="456" t="s">
        <v>57</v>
      </c>
      <c r="I45" s="456"/>
      <c r="J45" s="221">
        <v>0</v>
      </c>
      <c r="K45" s="221">
        <v>0</v>
      </c>
      <c r="L45" s="218"/>
      <c r="M45" s="64"/>
    </row>
    <row r="46" spans="2:13" x14ac:dyDescent="0.25">
      <c r="B46" s="194"/>
      <c r="C46" s="63"/>
      <c r="D46" s="63"/>
      <c r="E46" s="166"/>
      <c r="F46" s="166"/>
      <c r="G46" s="90"/>
      <c r="H46" s="456" t="s">
        <v>58</v>
      </c>
      <c r="I46" s="456"/>
      <c r="J46" s="221">
        <v>727376869.00999999</v>
      </c>
      <c r="K46" s="221">
        <v>0</v>
      </c>
      <c r="L46" s="218"/>
      <c r="M46" s="90"/>
    </row>
    <row r="47" spans="2:13" x14ac:dyDescent="0.25">
      <c r="B47" s="195"/>
      <c r="C47" s="63"/>
      <c r="D47" s="63"/>
      <c r="E47" s="166"/>
      <c r="F47" s="166"/>
      <c r="G47" s="90"/>
      <c r="H47" s="152"/>
      <c r="I47" s="152"/>
      <c r="J47" s="220"/>
      <c r="K47" s="220"/>
      <c r="L47" s="218"/>
    </row>
    <row r="48" spans="2:13" x14ac:dyDescent="0.25">
      <c r="B48" s="194"/>
      <c r="C48" s="63"/>
      <c r="D48" s="63"/>
      <c r="E48" s="63"/>
      <c r="F48" s="63"/>
      <c r="G48" s="64"/>
      <c r="H48" s="457" t="s">
        <v>200</v>
      </c>
      <c r="I48" s="457"/>
      <c r="J48" s="135">
        <v>0</v>
      </c>
      <c r="K48" s="135">
        <v>0</v>
      </c>
      <c r="L48" s="218"/>
      <c r="M48" s="64"/>
    </row>
    <row r="49" spans="2:13" ht="6.75" customHeight="1" x14ac:dyDescent="0.25">
      <c r="B49" s="195"/>
      <c r="C49" s="63"/>
      <c r="D49" s="63"/>
      <c r="E49" s="63"/>
      <c r="F49" s="63"/>
      <c r="G49" s="212"/>
      <c r="H49" s="152"/>
      <c r="I49" s="152"/>
      <c r="J49" s="220"/>
      <c r="K49" s="220"/>
      <c r="L49" s="218"/>
    </row>
    <row r="50" spans="2:13" x14ac:dyDescent="0.25">
      <c r="B50" s="195"/>
      <c r="C50" s="63"/>
      <c r="D50" s="63"/>
      <c r="E50" s="63"/>
      <c r="F50" s="63"/>
      <c r="G50" s="64"/>
      <c r="H50" s="456" t="s">
        <v>60</v>
      </c>
      <c r="I50" s="456"/>
      <c r="J50" s="221">
        <v>0</v>
      </c>
      <c r="K50" s="221">
        <v>0</v>
      </c>
      <c r="L50" s="218"/>
      <c r="M50" s="64"/>
    </row>
    <row r="51" spans="2:13" x14ac:dyDescent="0.25">
      <c r="B51" s="195"/>
      <c r="C51" s="63"/>
      <c r="D51" s="63"/>
      <c r="E51" s="63"/>
      <c r="F51" s="63"/>
      <c r="G51" s="64"/>
      <c r="H51" s="456" t="s">
        <v>61</v>
      </c>
      <c r="I51" s="456"/>
      <c r="J51" s="221">
        <v>0</v>
      </c>
      <c r="K51" s="221">
        <v>0</v>
      </c>
      <c r="L51" s="218"/>
      <c r="M51" s="64"/>
    </row>
    <row r="52" spans="2:13" x14ac:dyDescent="0.25">
      <c r="B52" s="198"/>
      <c r="C52" s="199"/>
      <c r="D52" s="224"/>
      <c r="E52" s="225"/>
      <c r="F52" s="226"/>
      <c r="G52" s="226"/>
      <c r="H52" s="199"/>
      <c r="I52" s="227"/>
      <c r="J52" s="225"/>
      <c r="K52" s="226"/>
      <c r="L52" s="228"/>
      <c r="M52" s="217"/>
    </row>
    <row r="53" spans="2:13" x14ac:dyDescent="0.25">
      <c r="B53" s="63"/>
      <c r="C53" s="212"/>
      <c r="D53" s="102"/>
      <c r="E53" s="103"/>
      <c r="F53" s="104"/>
      <c r="G53" s="104"/>
      <c r="H53" s="212"/>
      <c r="I53" s="229"/>
      <c r="J53" s="103"/>
      <c r="K53" s="104"/>
      <c r="L53" s="104"/>
    </row>
    <row r="54" spans="2:13" x14ac:dyDescent="0.25">
      <c r="C54" s="475" t="s">
        <v>64</v>
      </c>
      <c r="D54" s="475"/>
      <c r="E54" s="475"/>
      <c r="F54" s="475"/>
      <c r="G54" s="475"/>
      <c r="H54" s="475"/>
      <c r="I54" s="475"/>
      <c r="J54" s="475"/>
      <c r="K54" s="475"/>
    </row>
    <row r="55" spans="2:13" x14ac:dyDescent="0.25">
      <c r="C55" s="102"/>
      <c r="D55" s="103"/>
      <c r="E55" s="104"/>
      <c r="F55" s="104"/>
      <c r="H55" s="105"/>
      <c r="I55" s="230"/>
      <c r="J55" s="104"/>
      <c r="K55" s="104"/>
    </row>
    <row r="56" spans="2:13" x14ac:dyDescent="0.25">
      <c r="C56" s="102"/>
      <c r="D56" s="103" t="s">
        <v>201</v>
      </c>
      <c r="E56" s="104"/>
      <c r="F56" s="104"/>
      <c r="H56" s="105" t="s">
        <v>202</v>
      </c>
      <c r="I56" s="230"/>
      <c r="J56" s="104"/>
      <c r="K56" s="104"/>
    </row>
    <row r="57" spans="2:13" x14ac:dyDescent="0.25">
      <c r="C57" s="102"/>
      <c r="D57" s="436" t="s">
        <v>67</v>
      </c>
      <c r="E57" s="436"/>
      <c r="F57" s="57"/>
      <c r="G57" s="57"/>
      <c r="H57" s="437" t="s">
        <v>68</v>
      </c>
      <c r="I57" s="437"/>
      <c r="J57" s="438" t="s">
        <v>69</v>
      </c>
      <c r="K57" s="438"/>
      <c r="L57" s="1"/>
    </row>
    <row r="58" spans="2:13" x14ac:dyDescent="0.25">
      <c r="C58" s="231"/>
      <c r="D58" s="432" t="s">
        <v>70</v>
      </c>
      <c r="E58" s="432"/>
      <c r="F58" s="62"/>
      <c r="G58" s="62"/>
      <c r="H58" s="433" t="s">
        <v>71</v>
      </c>
      <c r="I58" s="433"/>
      <c r="J58" s="432" t="s">
        <v>72</v>
      </c>
      <c r="K58" s="432"/>
      <c r="L58" s="1"/>
    </row>
    <row r="59" spans="2:13" x14ac:dyDescent="0.25">
      <c r="C59" s="232"/>
      <c r="D59" s="432"/>
      <c r="E59" s="432"/>
      <c r="F59" s="233"/>
      <c r="G59" s="233"/>
      <c r="H59" s="432"/>
      <c r="I59" s="432"/>
      <c r="J59" s="107"/>
      <c r="K59" s="104"/>
    </row>
    <row r="60" spans="2:13" x14ac:dyDescent="0.25">
      <c r="B60" s="205"/>
      <c r="G60" s="64"/>
    </row>
    <row r="61" spans="2:13" x14ac:dyDescent="0.25"/>
    <row r="62" spans="2:13" x14ac:dyDescent="0.25"/>
    <row r="63" spans="2:13" x14ac:dyDescent="0.25"/>
    <row r="64" spans="2:13" x14ac:dyDescent="0.25"/>
    <row r="65" x14ac:dyDescent="0.25"/>
    <row r="66" x14ac:dyDescent="0.25"/>
    <row r="67" x14ac:dyDescent="0.25"/>
    <row r="68" x14ac:dyDescent="0.25"/>
    <row r="69" ht="15" customHeight="1" x14ac:dyDescent="0.25"/>
    <row r="70" ht="15" customHeight="1" x14ac:dyDescent="0.25"/>
    <row r="71" ht="15" customHeight="1" x14ac:dyDescent="0.25"/>
    <row r="72" ht="15" customHeight="1" x14ac:dyDescent="0.25"/>
  </sheetData>
  <mergeCells count="66">
    <mergeCell ref="D59:E59"/>
    <mergeCell ref="H59:I59"/>
    <mergeCell ref="H51:I51"/>
    <mergeCell ref="C54:K54"/>
    <mergeCell ref="D57:E57"/>
    <mergeCell ref="H57:I57"/>
    <mergeCell ref="J57:K57"/>
    <mergeCell ref="D58:E58"/>
    <mergeCell ref="H58:I58"/>
    <mergeCell ref="J58:K58"/>
    <mergeCell ref="H50:I50"/>
    <mergeCell ref="H34:I34"/>
    <mergeCell ref="H36:I36"/>
    <mergeCell ref="H37:I37"/>
    <mergeCell ref="H38:I38"/>
    <mergeCell ref="H40:I40"/>
    <mergeCell ref="H42:I42"/>
    <mergeCell ref="H43:I43"/>
    <mergeCell ref="H44:I44"/>
    <mergeCell ref="H45:I45"/>
    <mergeCell ref="H46:I46"/>
    <mergeCell ref="H48:I48"/>
    <mergeCell ref="C32:D32"/>
    <mergeCell ref="H32:I32"/>
    <mergeCell ref="C26:D26"/>
    <mergeCell ref="H26:I26"/>
    <mergeCell ref="C27:D27"/>
    <mergeCell ref="H27:I27"/>
    <mergeCell ref="C28:D28"/>
    <mergeCell ref="H28:I28"/>
    <mergeCell ref="C29:D29"/>
    <mergeCell ref="H29:I29"/>
    <mergeCell ref="C30:D30"/>
    <mergeCell ref="H30:I30"/>
    <mergeCell ref="C31:D31"/>
    <mergeCell ref="H21:I21"/>
    <mergeCell ref="C22:D22"/>
    <mergeCell ref="H23:I23"/>
    <mergeCell ref="C24:D24"/>
    <mergeCell ref="C25:D25"/>
    <mergeCell ref="H25:I25"/>
    <mergeCell ref="C18:D18"/>
    <mergeCell ref="H18:I18"/>
    <mergeCell ref="C19:D19"/>
    <mergeCell ref="H19:I19"/>
    <mergeCell ref="C20:D20"/>
    <mergeCell ref="H20:I20"/>
    <mergeCell ref="C15:D15"/>
    <mergeCell ref="H15:I15"/>
    <mergeCell ref="C16:D16"/>
    <mergeCell ref="H16:I16"/>
    <mergeCell ref="C17:D17"/>
    <mergeCell ref="H17:I17"/>
    <mergeCell ref="C10:D10"/>
    <mergeCell ref="H10:I10"/>
    <mergeCell ref="C12:D12"/>
    <mergeCell ref="H12:I12"/>
    <mergeCell ref="C14:D14"/>
    <mergeCell ref="H14:I14"/>
    <mergeCell ref="C9:D9"/>
    <mergeCell ref="H9:I9"/>
    <mergeCell ref="D3:J3"/>
    <mergeCell ref="D4:J4"/>
    <mergeCell ref="D5:J5"/>
    <mergeCell ref="D6:J6"/>
    <mergeCell ref="D7:J7"/>
  </mergeCells>
  <pageMargins left="0.70866141732283472" right="0.70866141732283472" top="0.74803149606299213" bottom="0.74803149606299213" header="0.31496062992125984" footer="0.31496062992125984"/>
  <pageSetup scale="55" orientation="landscape" r:id="rId1"/>
  <ignoredErrors>
    <ignoredError sqref="E12" formulaRange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0"/>
  <sheetViews>
    <sheetView workbookViewId="0">
      <selection activeCell="A8" sqref="A8"/>
    </sheetView>
  </sheetViews>
  <sheetFormatPr baseColWidth="10" defaultColWidth="0" defaultRowHeight="12" customHeight="1" zeroHeight="1" x14ac:dyDescent="0.2"/>
  <cols>
    <col min="1" max="1" width="3.42578125" style="106" customWidth="1"/>
    <col min="2" max="3" width="3.7109375" style="106" customWidth="1"/>
    <col min="4" max="4" width="24" style="106" customWidth="1"/>
    <col min="5" max="5" width="23" style="106" customWidth="1"/>
    <col min="6" max="6" width="14.140625" style="106" customWidth="1"/>
    <col min="7" max="7" width="15" style="64" customWidth="1"/>
    <col min="8" max="8" width="15.42578125" style="64" customWidth="1"/>
    <col min="9" max="9" width="7.7109375" style="106" customWidth="1"/>
    <col min="10" max="11" width="3.7109375" style="67" customWidth="1"/>
    <col min="12" max="13" width="18.7109375" style="67" customWidth="1"/>
    <col min="14" max="14" width="14.7109375" style="67" customWidth="1"/>
    <col min="15" max="16" width="13.28515625" style="67" customWidth="1"/>
    <col min="17" max="17" width="1.85546875" style="67" customWidth="1"/>
    <col min="18" max="18" width="3" style="67" customWidth="1"/>
    <col min="19" max="16384" width="0" style="67" hidden="1"/>
  </cols>
  <sheetData>
    <row r="1" spans="1:17" x14ac:dyDescent="0.2"/>
    <row r="2" spans="1:17" s="63" customFormat="1" ht="15" x14ac:dyDescent="0.25">
      <c r="B2" s="175"/>
      <c r="C2" s="175"/>
      <c r="D2" s="175"/>
      <c r="E2" s="486" t="s">
        <v>0</v>
      </c>
      <c r="F2" s="486"/>
      <c r="G2" s="486"/>
      <c r="H2" s="486"/>
      <c r="I2" s="486"/>
      <c r="J2" s="486"/>
      <c r="K2" s="486"/>
      <c r="L2" s="486"/>
      <c r="M2" s="486"/>
      <c r="N2" s="486"/>
      <c r="O2" s="486"/>
      <c r="P2" s="175"/>
      <c r="Q2" s="175"/>
    </row>
    <row r="3" spans="1:17" ht="15" x14ac:dyDescent="0.25">
      <c r="B3" s="175"/>
      <c r="C3" s="175"/>
      <c r="D3" s="175"/>
      <c r="E3" s="486" t="s">
        <v>203</v>
      </c>
      <c r="F3" s="486"/>
      <c r="G3" s="486"/>
      <c r="H3" s="486"/>
      <c r="I3" s="486"/>
      <c r="J3" s="486"/>
      <c r="K3" s="486"/>
      <c r="L3" s="486"/>
      <c r="M3" s="486"/>
      <c r="N3" s="486"/>
      <c r="O3" s="486"/>
      <c r="P3" s="175"/>
      <c r="Q3" s="175"/>
    </row>
    <row r="4" spans="1:17" ht="15" x14ac:dyDescent="0.25">
      <c r="B4" s="175"/>
      <c r="C4" s="175"/>
      <c r="D4" s="175"/>
      <c r="E4" s="486" t="s">
        <v>204</v>
      </c>
      <c r="F4" s="486"/>
      <c r="G4" s="486"/>
      <c r="H4" s="486"/>
      <c r="I4" s="486"/>
      <c r="J4" s="486"/>
      <c r="K4" s="486"/>
      <c r="L4" s="486"/>
      <c r="M4" s="486"/>
      <c r="N4" s="486"/>
      <c r="O4" s="486"/>
      <c r="P4" s="175"/>
      <c r="Q4" s="175"/>
    </row>
    <row r="5" spans="1:17" ht="15" x14ac:dyDescent="0.25">
      <c r="B5" s="175"/>
      <c r="C5" s="175"/>
      <c r="D5" s="175"/>
      <c r="E5" s="486" t="s">
        <v>3</v>
      </c>
      <c r="F5" s="486"/>
      <c r="G5" s="486"/>
      <c r="H5" s="486"/>
      <c r="I5" s="486"/>
      <c r="J5" s="486"/>
      <c r="K5" s="486"/>
      <c r="L5" s="486"/>
      <c r="M5" s="486"/>
      <c r="N5" s="486"/>
      <c r="O5" s="486"/>
      <c r="P5" s="175"/>
      <c r="Q5" s="175"/>
    </row>
    <row r="6" spans="1:17" ht="15" x14ac:dyDescent="0.25">
      <c r="C6" s="213"/>
      <c r="D6" s="234"/>
      <c r="E6" s="235"/>
      <c r="F6" s="235"/>
      <c r="G6" s="235"/>
      <c r="H6" s="235"/>
      <c r="I6" s="235"/>
      <c r="J6" s="235"/>
      <c r="K6" s="235"/>
      <c r="L6" s="235"/>
      <c r="M6" s="235"/>
      <c r="N6" s="235"/>
      <c r="O6" s="236"/>
      <c r="P6" s="63"/>
      <c r="Q6" s="63"/>
    </row>
    <row r="7" spans="1:17" x14ac:dyDescent="0.2">
      <c r="A7" s="68"/>
      <c r="B7" s="463"/>
      <c r="C7" s="463"/>
      <c r="D7" s="463"/>
      <c r="E7" s="449"/>
      <c r="F7" s="449"/>
      <c r="G7" s="449"/>
      <c r="H7" s="449"/>
      <c r="I7" s="449"/>
      <c r="J7" s="449"/>
      <c r="K7" s="449"/>
      <c r="L7" s="449"/>
      <c r="M7" s="449"/>
      <c r="N7" s="449"/>
      <c r="O7" s="449"/>
      <c r="P7" s="70"/>
      <c r="Q7" s="63"/>
    </row>
    <row r="8" spans="1:17" s="63" customFormat="1" x14ac:dyDescent="0.2">
      <c r="A8" s="106"/>
      <c r="B8" s="213"/>
      <c r="C8" s="213"/>
      <c r="D8" s="234"/>
      <c r="E8" s="213"/>
      <c r="F8" s="213"/>
      <c r="G8" s="237"/>
      <c r="H8" s="237"/>
      <c r="I8" s="234"/>
    </row>
    <row r="9" spans="1:17" s="63" customFormat="1" x14ac:dyDescent="0.2">
      <c r="A9" s="106"/>
      <c r="B9" s="106"/>
      <c r="C9" s="238"/>
      <c r="D9" s="234"/>
      <c r="E9" s="238"/>
      <c r="F9" s="238"/>
      <c r="G9" s="239"/>
      <c r="H9" s="239"/>
      <c r="I9" s="234"/>
    </row>
    <row r="10" spans="1:17" s="63" customFormat="1" x14ac:dyDescent="0.2">
      <c r="A10" s="240"/>
      <c r="B10" s="487" t="s">
        <v>75</v>
      </c>
      <c r="C10" s="488"/>
      <c r="D10" s="488"/>
      <c r="E10" s="488"/>
      <c r="F10" s="186"/>
      <c r="G10" s="185">
        <v>2017</v>
      </c>
      <c r="H10" s="185">
        <v>2016</v>
      </c>
      <c r="I10" s="241"/>
      <c r="J10" s="488" t="s">
        <v>75</v>
      </c>
      <c r="K10" s="488"/>
      <c r="L10" s="488"/>
      <c r="M10" s="488"/>
      <c r="N10" s="186"/>
      <c r="O10" s="185">
        <v>2017</v>
      </c>
      <c r="P10" s="185">
        <v>2016</v>
      </c>
      <c r="Q10" s="242"/>
    </row>
    <row r="11" spans="1:17" s="63" customFormat="1" x14ac:dyDescent="0.2">
      <c r="A11" s="106"/>
      <c r="B11" s="188"/>
      <c r="C11" s="106"/>
      <c r="D11" s="189"/>
      <c r="E11" s="189"/>
      <c r="F11" s="189"/>
      <c r="G11" s="243"/>
      <c r="H11" s="243"/>
      <c r="I11" s="106"/>
      <c r="Q11" s="190"/>
    </row>
    <row r="12" spans="1:17" s="63" customFormat="1" x14ac:dyDescent="0.2">
      <c r="A12" s="64"/>
      <c r="B12" s="89"/>
      <c r="C12" s="215"/>
      <c r="D12" s="215"/>
      <c r="E12" s="215"/>
      <c r="F12" s="215"/>
      <c r="G12" s="243"/>
      <c r="H12" s="243"/>
      <c r="I12" s="64"/>
      <c r="Q12" s="190"/>
    </row>
    <row r="13" spans="1:17" x14ac:dyDescent="0.2">
      <c r="A13" s="64"/>
      <c r="B13" s="489" t="s">
        <v>205</v>
      </c>
      <c r="C13" s="490"/>
      <c r="D13" s="490"/>
      <c r="E13" s="490"/>
      <c r="F13" s="490"/>
      <c r="G13" s="243"/>
      <c r="H13" s="243"/>
      <c r="I13" s="64"/>
      <c r="J13" s="490" t="s">
        <v>206</v>
      </c>
      <c r="K13" s="490"/>
      <c r="L13" s="490"/>
      <c r="M13" s="490"/>
      <c r="N13" s="490"/>
      <c r="O13" s="244"/>
      <c r="P13" s="244"/>
      <c r="Q13" s="190"/>
    </row>
    <row r="14" spans="1:17" x14ac:dyDescent="0.2">
      <c r="A14" s="64"/>
      <c r="B14" s="89"/>
      <c r="C14" s="215"/>
      <c r="D14" s="64"/>
      <c r="E14" s="215"/>
      <c r="F14" s="215"/>
      <c r="G14" s="243"/>
      <c r="H14" s="243"/>
      <c r="I14" s="64"/>
      <c r="J14" s="64"/>
      <c r="K14" s="215"/>
      <c r="L14" s="215"/>
      <c r="M14" s="215"/>
      <c r="N14" s="215"/>
      <c r="O14" s="244"/>
      <c r="P14" s="244"/>
      <c r="Q14" s="190"/>
    </row>
    <row r="15" spans="1:17" x14ac:dyDescent="0.2">
      <c r="A15" s="64"/>
      <c r="B15" s="89"/>
      <c r="C15" s="490" t="s">
        <v>198</v>
      </c>
      <c r="D15" s="490"/>
      <c r="E15" s="490"/>
      <c r="F15" s="490"/>
      <c r="G15" s="245">
        <f>SUM(G16:G26)</f>
        <v>945387083.18000007</v>
      </c>
      <c r="H15" s="245">
        <f>SUM(H16:H26)</f>
        <v>808849856.93999994</v>
      </c>
      <c r="I15" s="64"/>
      <c r="J15" s="64"/>
      <c r="K15" s="490" t="s">
        <v>198</v>
      </c>
      <c r="L15" s="490"/>
      <c r="M15" s="490"/>
      <c r="N15" s="490"/>
      <c r="O15" s="246">
        <f>SUM(O16:O18)</f>
        <v>8605454.5</v>
      </c>
      <c r="P15" s="246">
        <f>SUM(P16:P18)</f>
        <v>39390031.379999995</v>
      </c>
      <c r="Q15" s="190"/>
    </row>
    <row r="16" spans="1:17" x14ac:dyDescent="0.2">
      <c r="A16" s="64"/>
      <c r="B16" s="89"/>
      <c r="C16" s="215"/>
      <c r="D16" s="491" t="s">
        <v>144</v>
      </c>
      <c r="E16" s="491"/>
      <c r="F16" s="491"/>
      <c r="G16" s="247">
        <v>307016447.98000002</v>
      </c>
      <c r="H16" s="248">
        <v>226381947.63</v>
      </c>
      <c r="I16" s="64"/>
      <c r="J16" s="64"/>
      <c r="K16" s="63"/>
      <c r="L16" s="492" t="s">
        <v>33</v>
      </c>
      <c r="M16" s="492"/>
      <c r="N16" s="492"/>
      <c r="O16" s="248">
        <v>0</v>
      </c>
      <c r="P16" s="248">
        <v>0</v>
      </c>
      <c r="Q16" s="190"/>
    </row>
    <row r="17" spans="1:17" x14ac:dyDescent="0.2">
      <c r="A17" s="64"/>
      <c r="B17" s="89"/>
      <c r="C17" s="215"/>
      <c r="D17" s="491" t="s">
        <v>207</v>
      </c>
      <c r="E17" s="491"/>
      <c r="F17" s="491"/>
      <c r="G17" s="248">
        <v>0</v>
      </c>
      <c r="H17" s="248">
        <v>0</v>
      </c>
      <c r="I17" s="64"/>
      <c r="J17" s="64"/>
      <c r="K17" s="63"/>
      <c r="L17" s="492" t="s">
        <v>35</v>
      </c>
      <c r="M17" s="492"/>
      <c r="N17" s="492"/>
      <c r="O17" s="248">
        <v>0</v>
      </c>
      <c r="P17" s="248">
        <v>0</v>
      </c>
      <c r="Q17" s="190"/>
    </row>
    <row r="18" spans="1:17" x14ac:dyDescent="0.2">
      <c r="A18" s="64"/>
      <c r="B18" s="89"/>
      <c r="C18" s="249"/>
      <c r="D18" s="491" t="s">
        <v>208</v>
      </c>
      <c r="E18" s="491"/>
      <c r="F18" s="491"/>
      <c r="G18" s="248">
        <v>0</v>
      </c>
      <c r="H18" s="248">
        <v>0</v>
      </c>
      <c r="I18" s="64"/>
      <c r="J18" s="64"/>
      <c r="K18" s="243"/>
      <c r="L18" s="492" t="s">
        <v>209</v>
      </c>
      <c r="M18" s="492"/>
      <c r="N18" s="492"/>
      <c r="O18" s="250">
        <v>8605454.5</v>
      </c>
      <c r="P18" s="248">
        <v>39390031.379999995</v>
      </c>
      <c r="Q18" s="190"/>
    </row>
    <row r="19" spans="1:17" x14ac:dyDescent="0.2">
      <c r="A19" s="64"/>
      <c r="B19" s="89"/>
      <c r="C19" s="249"/>
      <c r="D19" s="491" t="s">
        <v>150</v>
      </c>
      <c r="E19" s="491"/>
      <c r="F19" s="491"/>
      <c r="G19" s="247">
        <v>46956419.869999997</v>
      </c>
      <c r="H19" s="248">
        <v>34085249.700000003</v>
      </c>
      <c r="I19" s="64"/>
      <c r="J19" s="64"/>
      <c r="K19" s="243"/>
      <c r="L19" s="63"/>
      <c r="M19" s="63"/>
      <c r="N19" s="63"/>
      <c r="O19" s="166"/>
      <c r="P19" s="166"/>
      <c r="Q19" s="190"/>
    </row>
    <row r="20" spans="1:17" x14ac:dyDescent="0.2">
      <c r="A20" s="64"/>
      <c r="B20" s="89"/>
      <c r="C20" s="249"/>
      <c r="D20" s="491" t="s">
        <v>151</v>
      </c>
      <c r="E20" s="491"/>
      <c r="F20" s="491"/>
      <c r="G20" s="248">
        <v>2016695.16</v>
      </c>
      <c r="H20" s="248">
        <v>1248894.8999999999</v>
      </c>
      <c r="I20" s="64"/>
      <c r="J20" s="64"/>
      <c r="K20" s="490" t="s">
        <v>199</v>
      </c>
      <c r="L20" s="490"/>
      <c r="M20" s="490"/>
      <c r="N20" s="490"/>
      <c r="O20" s="245">
        <f>SUM(O21:O23)</f>
        <v>68253321.6899997</v>
      </c>
      <c r="P20" s="245">
        <f>SUM(P21:P23)</f>
        <v>79096484.320000067</v>
      </c>
      <c r="Q20" s="190"/>
    </row>
    <row r="21" spans="1:17" x14ac:dyDescent="0.2">
      <c r="A21" s="64"/>
      <c r="B21" s="89"/>
      <c r="C21" s="249"/>
      <c r="D21" s="491" t="s">
        <v>153</v>
      </c>
      <c r="E21" s="491"/>
      <c r="F21" s="491"/>
      <c r="G21" s="250">
        <v>30528261.609999999</v>
      </c>
      <c r="H21" s="248">
        <v>32250719.760000002</v>
      </c>
      <c r="I21" s="64"/>
      <c r="J21" s="64"/>
      <c r="K21" s="243"/>
      <c r="L21" s="492" t="s">
        <v>33</v>
      </c>
      <c r="M21" s="492"/>
      <c r="N21" s="492"/>
      <c r="O21" s="248">
        <v>25226659.529999699</v>
      </c>
      <c r="P21" s="248">
        <v>34588015.460000038</v>
      </c>
      <c r="Q21" s="190"/>
    </row>
    <row r="22" spans="1:17" x14ac:dyDescent="0.2">
      <c r="A22" s="64"/>
      <c r="B22" s="89"/>
      <c r="C22" s="249"/>
      <c r="D22" s="491" t="s">
        <v>155</v>
      </c>
      <c r="E22" s="491"/>
      <c r="F22" s="491"/>
      <c r="G22" s="248">
        <v>0</v>
      </c>
      <c r="H22" s="248">
        <v>0</v>
      </c>
      <c r="I22" s="64"/>
      <c r="J22" s="64"/>
      <c r="K22" s="215"/>
      <c r="L22" s="492" t="s">
        <v>35</v>
      </c>
      <c r="M22" s="492"/>
      <c r="N22" s="492"/>
      <c r="O22" s="248">
        <v>0</v>
      </c>
      <c r="P22" s="248">
        <v>2452621.4400000274</v>
      </c>
      <c r="Q22" s="190"/>
    </row>
    <row r="23" spans="1:17" x14ac:dyDescent="0.2">
      <c r="A23" s="64"/>
      <c r="B23" s="89"/>
      <c r="C23" s="249"/>
      <c r="D23" s="491" t="s">
        <v>157</v>
      </c>
      <c r="E23" s="491"/>
      <c r="F23" s="491"/>
      <c r="G23" s="248">
        <v>0</v>
      </c>
      <c r="H23" s="248">
        <v>0</v>
      </c>
      <c r="I23" s="64"/>
      <c r="J23" s="64"/>
      <c r="K23" s="63"/>
      <c r="L23" s="492" t="s">
        <v>210</v>
      </c>
      <c r="M23" s="492"/>
      <c r="N23" s="492"/>
      <c r="O23" s="250">
        <v>43026662.159999996</v>
      </c>
      <c r="P23" s="248">
        <v>42055847.420000002</v>
      </c>
      <c r="Q23" s="190"/>
    </row>
    <row r="24" spans="1:17" x14ac:dyDescent="0.2">
      <c r="A24" s="64"/>
      <c r="B24" s="89"/>
      <c r="C24" s="215"/>
      <c r="D24" s="491" t="s">
        <v>162</v>
      </c>
      <c r="E24" s="491"/>
      <c r="F24" s="491"/>
      <c r="G24" s="248">
        <v>452704282.63999999</v>
      </c>
      <c r="H24" s="248">
        <v>444080837.38</v>
      </c>
      <c r="I24" s="64"/>
      <c r="J24" s="64"/>
      <c r="K24" s="490" t="s">
        <v>211</v>
      </c>
      <c r="L24" s="490"/>
      <c r="M24" s="490"/>
      <c r="N24" s="490"/>
      <c r="O24" s="245">
        <f>O15-O20</f>
        <v>-59647867.1899997</v>
      </c>
      <c r="P24" s="245">
        <f>P15-P20</f>
        <v>-39706452.940000072</v>
      </c>
      <c r="Q24" s="190"/>
    </row>
    <row r="25" spans="1:17" x14ac:dyDescent="0.2">
      <c r="A25" s="64"/>
      <c r="B25" s="89"/>
      <c r="C25" s="249"/>
      <c r="D25" s="491" t="s">
        <v>212</v>
      </c>
      <c r="E25" s="491"/>
      <c r="F25" s="491"/>
      <c r="G25" s="248">
        <v>96209325.700000003</v>
      </c>
      <c r="H25" s="248">
        <v>67491677.519999996</v>
      </c>
      <c r="I25" s="64"/>
      <c r="J25" s="64"/>
      <c r="Q25" s="190"/>
    </row>
    <row r="26" spans="1:17" x14ac:dyDescent="0.2">
      <c r="A26" s="64"/>
      <c r="B26" s="89"/>
      <c r="C26" s="215"/>
      <c r="D26" s="491" t="s">
        <v>213</v>
      </c>
      <c r="E26" s="491"/>
      <c r="F26" s="96"/>
      <c r="G26" s="250">
        <v>9955650.2199999988</v>
      </c>
      <c r="H26" s="248">
        <v>3310530.05</v>
      </c>
      <c r="I26" s="64"/>
      <c r="J26" s="64"/>
      <c r="K26" s="63"/>
      <c r="L26" s="63"/>
      <c r="M26" s="63"/>
      <c r="N26" s="63"/>
      <c r="O26" s="166"/>
      <c r="P26" s="166"/>
      <c r="Q26" s="190"/>
    </row>
    <row r="27" spans="1:17" x14ac:dyDescent="0.2">
      <c r="A27" s="64"/>
      <c r="B27" s="89"/>
      <c r="C27" s="215"/>
      <c r="D27" s="64"/>
      <c r="E27" s="215"/>
      <c r="F27" s="215"/>
      <c r="G27" s="243"/>
      <c r="H27" s="243"/>
      <c r="I27" s="64"/>
      <c r="J27" s="63"/>
      <c r="K27" s="63"/>
      <c r="L27" s="63"/>
      <c r="M27" s="63"/>
      <c r="N27" s="63"/>
      <c r="O27" s="166"/>
      <c r="P27" s="166"/>
      <c r="Q27" s="190"/>
    </row>
    <row r="28" spans="1:17" x14ac:dyDescent="0.2">
      <c r="A28" s="64"/>
      <c r="B28" s="89"/>
      <c r="C28" s="490" t="s">
        <v>199</v>
      </c>
      <c r="D28" s="490"/>
      <c r="E28" s="490"/>
      <c r="F28" s="490"/>
      <c r="G28" s="245">
        <f>SUM(G29:G44)</f>
        <v>540179173.14999998</v>
      </c>
      <c r="H28" s="245">
        <f>SUM(H29:H44)</f>
        <v>470256259.30000001</v>
      </c>
      <c r="I28" s="64"/>
      <c r="J28" s="490" t="s">
        <v>214</v>
      </c>
      <c r="K28" s="490"/>
      <c r="L28" s="490"/>
      <c r="M28" s="490"/>
      <c r="N28" s="490"/>
      <c r="O28" s="251"/>
      <c r="P28" s="251"/>
      <c r="Q28" s="190"/>
    </row>
    <row r="29" spans="1:17" x14ac:dyDescent="0.2">
      <c r="A29" s="64"/>
      <c r="B29" s="89"/>
      <c r="C29" s="252"/>
      <c r="D29" s="491" t="s">
        <v>215</v>
      </c>
      <c r="E29" s="491"/>
      <c r="F29" s="491"/>
      <c r="G29" s="248">
        <v>260855152.41</v>
      </c>
      <c r="H29" s="248">
        <v>249128657.17999998</v>
      </c>
      <c r="I29" s="64"/>
      <c r="J29" s="64"/>
      <c r="K29" s="215"/>
      <c r="L29" s="215"/>
      <c r="M29" s="215"/>
      <c r="N29" s="215"/>
      <c r="O29" s="251"/>
      <c r="P29" s="251"/>
      <c r="Q29" s="190"/>
    </row>
    <row r="30" spans="1:17" x14ac:dyDescent="0.2">
      <c r="A30" s="64"/>
      <c r="B30" s="89"/>
      <c r="C30" s="252"/>
      <c r="D30" s="491" t="s">
        <v>147</v>
      </c>
      <c r="E30" s="491"/>
      <c r="F30" s="491"/>
      <c r="G30" s="248">
        <v>62511722.479999997</v>
      </c>
      <c r="H30" s="248">
        <v>56441574.889999993</v>
      </c>
      <c r="I30" s="64"/>
      <c r="J30" s="63"/>
      <c r="K30" s="490" t="s">
        <v>198</v>
      </c>
      <c r="L30" s="490"/>
      <c r="M30" s="490"/>
      <c r="N30" s="490"/>
      <c r="O30" s="245">
        <f>O31+O34+O35</f>
        <v>0</v>
      </c>
      <c r="P30" s="245">
        <f>P31+P34+P35</f>
        <v>0</v>
      </c>
      <c r="Q30" s="190"/>
    </row>
    <row r="31" spans="1:17" x14ac:dyDescent="0.2">
      <c r="A31" s="64"/>
      <c r="B31" s="89"/>
      <c r="C31" s="252"/>
      <c r="D31" s="491" t="s">
        <v>149</v>
      </c>
      <c r="E31" s="491"/>
      <c r="F31" s="491"/>
      <c r="G31" s="250">
        <v>175091253.19999999</v>
      </c>
      <c r="H31" s="248">
        <v>143987068.19999999</v>
      </c>
      <c r="I31" s="64"/>
      <c r="J31" s="64"/>
      <c r="K31" s="63"/>
      <c r="L31" s="492" t="s">
        <v>216</v>
      </c>
      <c r="M31" s="492"/>
      <c r="N31" s="492"/>
      <c r="O31" s="248">
        <v>0</v>
      </c>
      <c r="P31" s="248">
        <f>+P32+P33+P34</f>
        <v>0</v>
      </c>
      <c r="Q31" s="190"/>
    </row>
    <row r="32" spans="1:17" x14ac:dyDescent="0.2">
      <c r="A32" s="64"/>
      <c r="B32" s="89"/>
      <c r="C32" s="215"/>
      <c r="D32" s="491" t="s">
        <v>154</v>
      </c>
      <c r="E32" s="491"/>
      <c r="F32" s="491"/>
      <c r="G32" s="248">
        <v>0</v>
      </c>
      <c r="H32" s="248">
        <v>0</v>
      </c>
      <c r="I32" s="64"/>
      <c r="J32" s="64"/>
      <c r="K32" s="252"/>
      <c r="L32" s="492" t="s">
        <v>217</v>
      </c>
      <c r="M32" s="492"/>
      <c r="N32" s="492"/>
      <c r="O32" s="248">
        <v>0</v>
      </c>
      <c r="P32" s="248">
        <v>0</v>
      </c>
      <c r="Q32" s="190"/>
    </row>
    <row r="33" spans="1:17" x14ac:dyDescent="0.2">
      <c r="A33" s="64"/>
      <c r="B33" s="89"/>
      <c r="C33" s="252"/>
      <c r="D33" s="491" t="s">
        <v>218</v>
      </c>
      <c r="E33" s="491"/>
      <c r="F33" s="491"/>
      <c r="G33" s="248">
        <v>0</v>
      </c>
      <c r="H33" s="248">
        <v>0</v>
      </c>
      <c r="I33" s="64"/>
      <c r="J33" s="64"/>
      <c r="K33" s="252"/>
      <c r="L33" s="492" t="s">
        <v>219</v>
      </c>
      <c r="M33" s="492"/>
      <c r="N33" s="492"/>
      <c r="O33" s="248">
        <v>0</v>
      </c>
      <c r="P33" s="248">
        <v>0</v>
      </c>
      <c r="Q33" s="190"/>
    </row>
    <row r="34" spans="1:17" x14ac:dyDescent="0.2">
      <c r="A34" s="64"/>
      <c r="B34" s="89"/>
      <c r="C34" s="252"/>
      <c r="D34" s="491" t="s">
        <v>220</v>
      </c>
      <c r="E34" s="491"/>
      <c r="F34" s="491"/>
      <c r="G34" s="248">
        <v>0</v>
      </c>
      <c r="H34" s="248">
        <v>0</v>
      </c>
      <c r="I34" s="64"/>
      <c r="J34" s="64"/>
      <c r="K34" s="252"/>
      <c r="L34" s="492" t="s">
        <v>221</v>
      </c>
      <c r="M34" s="492"/>
      <c r="N34" s="492"/>
      <c r="O34" s="248">
        <v>0</v>
      </c>
      <c r="P34" s="248">
        <v>0</v>
      </c>
      <c r="Q34" s="190"/>
    </row>
    <row r="35" spans="1:17" x14ac:dyDescent="0.2">
      <c r="A35" s="64"/>
      <c r="B35" s="89"/>
      <c r="C35" s="252"/>
      <c r="D35" s="491" t="s">
        <v>159</v>
      </c>
      <c r="E35" s="491"/>
      <c r="F35" s="491"/>
      <c r="G35" s="250">
        <v>34426635.289999999</v>
      </c>
      <c r="H35" s="248">
        <v>14323863.559999999</v>
      </c>
      <c r="I35" s="64"/>
      <c r="J35" s="64"/>
      <c r="K35" s="243"/>
      <c r="L35" s="492"/>
      <c r="M35" s="492"/>
      <c r="N35" s="492"/>
      <c r="O35" s="248"/>
      <c r="P35" s="248"/>
      <c r="Q35" s="190"/>
    </row>
    <row r="36" spans="1:17" x14ac:dyDescent="0.2">
      <c r="A36" s="64"/>
      <c r="B36" s="89"/>
      <c r="C36" s="252"/>
      <c r="D36" s="491" t="s">
        <v>161</v>
      </c>
      <c r="E36" s="491"/>
      <c r="F36" s="491"/>
      <c r="G36" s="248">
        <v>0</v>
      </c>
      <c r="H36" s="248">
        <v>0</v>
      </c>
      <c r="I36" s="64"/>
      <c r="J36" s="64"/>
      <c r="K36" s="243"/>
      <c r="L36" s="63"/>
      <c r="M36" s="63"/>
      <c r="N36" s="63"/>
      <c r="O36" s="166"/>
      <c r="P36" s="166"/>
      <c r="Q36" s="190"/>
    </row>
    <row r="37" spans="1:17" x14ac:dyDescent="0.2">
      <c r="A37" s="64"/>
      <c r="B37" s="89"/>
      <c r="C37" s="252"/>
      <c r="D37" s="491" t="s">
        <v>163</v>
      </c>
      <c r="E37" s="491"/>
      <c r="F37" s="491"/>
      <c r="G37" s="248">
        <v>0</v>
      </c>
      <c r="H37" s="248">
        <v>0</v>
      </c>
      <c r="I37" s="64"/>
      <c r="J37" s="64"/>
      <c r="K37" s="490" t="s">
        <v>199</v>
      </c>
      <c r="L37" s="490"/>
      <c r="M37" s="490"/>
      <c r="N37" s="490"/>
      <c r="O37" s="245">
        <f>O39+O40+O41</f>
        <v>18008948.84</v>
      </c>
      <c r="P37" s="245">
        <f>P39+P40+P41</f>
        <v>39858921.859999999</v>
      </c>
      <c r="Q37" s="190"/>
    </row>
    <row r="38" spans="1:17" x14ac:dyDescent="0.2">
      <c r="A38" s="64"/>
      <c r="B38" s="89"/>
      <c r="C38" s="252"/>
      <c r="D38" s="491" t="s">
        <v>165</v>
      </c>
      <c r="E38" s="491"/>
      <c r="F38" s="491"/>
      <c r="G38" s="248">
        <v>0</v>
      </c>
      <c r="H38" s="248">
        <v>0</v>
      </c>
      <c r="I38" s="64"/>
      <c r="J38" s="63"/>
      <c r="K38" s="63"/>
      <c r="L38" s="492" t="s">
        <v>222</v>
      </c>
      <c r="M38" s="492"/>
      <c r="N38" s="492"/>
      <c r="O38" s="248">
        <f>+O39</f>
        <v>18008948.84</v>
      </c>
      <c r="P38" s="248">
        <f>+P39</f>
        <v>39858921.859999999</v>
      </c>
      <c r="Q38" s="190"/>
    </row>
    <row r="39" spans="1:17" x14ac:dyDescent="0.2">
      <c r="A39" s="64"/>
      <c r="B39" s="89"/>
      <c r="C39" s="252"/>
      <c r="D39" s="491" t="s">
        <v>166</v>
      </c>
      <c r="E39" s="491"/>
      <c r="F39" s="491"/>
      <c r="G39" s="250">
        <v>52000</v>
      </c>
      <c r="H39" s="248">
        <v>72000</v>
      </c>
      <c r="I39" s="64"/>
      <c r="J39" s="64"/>
      <c r="K39" s="63"/>
      <c r="L39" s="492" t="s">
        <v>217</v>
      </c>
      <c r="M39" s="492"/>
      <c r="N39" s="492"/>
      <c r="O39" s="250">
        <v>18008948.84</v>
      </c>
      <c r="P39" s="248">
        <v>39858921.859999999</v>
      </c>
      <c r="Q39" s="190"/>
    </row>
    <row r="40" spans="1:17" x14ac:dyDescent="0.2">
      <c r="A40" s="64"/>
      <c r="B40" s="89"/>
      <c r="C40" s="252"/>
      <c r="D40" s="491" t="s">
        <v>168</v>
      </c>
      <c r="E40" s="491"/>
      <c r="F40" s="491"/>
      <c r="G40" s="248">
        <v>0</v>
      </c>
      <c r="H40" s="248">
        <v>0</v>
      </c>
      <c r="I40" s="64"/>
      <c r="J40" s="64"/>
      <c r="K40" s="252"/>
      <c r="L40" s="492" t="s">
        <v>219</v>
      </c>
      <c r="M40" s="492"/>
      <c r="N40" s="492"/>
      <c r="O40" s="248">
        <v>0</v>
      </c>
      <c r="P40" s="248">
        <v>0</v>
      </c>
      <c r="Q40" s="190"/>
    </row>
    <row r="41" spans="1:17" x14ac:dyDescent="0.2">
      <c r="A41" s="64"/>
      <c r="B41" s="89"/>
      <c r="C41" s="252"/>
      <c r="D41" s="491" t="s">
        <v>223</v>
      </c>
      <c r="E41" s="491"/>
      <c r="F41" s="491"/>
      <c r="G41" s="248">
        <v>0</v>
      </c>
      <c r="H41" s="248">
        <v>0</v>
      </c>
      <c r="I41" s="64"/>
      <c r="J41" s="64"/>
      <c r="K41" s="252"/>
      <c r="L41" s="492" t="s">
        <v>224</v>
      </c>
      <c r="M41" s="492"/>
      <c r="N41" s="492"/>
      <c r="O41" s="248">
        <v>0</v>
      </c>
      <c r="P41" s="248">
        <v>0</v>
      </c>
      <c r="Q41" s="190"/>
    </row>
    <row r="42" spans="1:17" x14ac:dyDescent="0.2">
      <c r="A42" s="64"/>
      <c r="B42" s="89"/>
      <c r="C42" s="215"/>
      <c r="D42" s="491" t="s">
        <v>129</v>
      </c>
      <c r="E42" s="491"/>
      <c r="F42" s="491"/>
      <c r="G42" s="248">
        <v>0</v>
      </c>
      <c r="H42" s="248">
        <v>0</v>
      </c>
      <c r="I42" s="64"/>
      <c r="J42" s="64"/>
      <c r="K42" s="252"/>
      <c r="L42" s="492"/>
      <c r="M42" s="492"/>
      <c r="N42" s="492"/>
      <c r="O42" s="248"/>
      <c r="P42" s="248"/>
      <c r="Q42" s="190"/>
    </row>
    <row r="43" spans="1:17" x14ac:dyDescent="0.2">
      <c r="A43" s="64"/>
      <c r="B43" s="89"/>
      <c r="C43" s="252"/>
      <c r="D43" s="491" t="s">
        <v>175</v>
      </c>
      <c r="E43" s="491"/>
      <c r="F43" s="491"/>
      <c r="G43" s="248">
        <v>2961533</v>
      </c>
      <c r="H43" s="248">
        <v>2446580</v>
      </c>
      <c r="I43" s="64"/>
      <c r="J43" s="64"/>
      <c r="K43" s="243"/>
      <c r="L43" s="63"/>
      <c r="M43" s="63"/>
      <c r="N43" s="63"/>
      <c r="O43" s="166"/>
      <c r="P43" s="166"/>
      <c r="Q43" s="190"/>
    </row>
    <row r="44" spans="1:17" x14ac:dyDescent="0.2">
      <c r="A44" s="64"/>
      <c r="B44" s="89"/>
      <c r="C44" s="252"/>
      <c r="D44" s="491" t="s">
        <v>225</v>
      </c>
      <c r="E44" s="491"/>
      <c r="F44" s="491"/>
      <c r="G44" s="248">
        <v>4280876.7700000005</v>
      </c>
      <c r="H44" s="250">
        <v>3856515.47</v>
      </c>
      <c r="I44" s="64"/>
      <c r="J44" s="64"/>
      <c r="K44" s="490" t="s">
        <v>226</v>
      </c>
      <c r="L44" s="490"/>
      <c r="M44" s="490"/>
      <c r="N44" s="490"/>
      <c r="O44" s="245">
        <f>O30-O37</f>
        <v>-18008948.84</v>
      </c>
      <c r="P44" s="245">
        <f>P30-P37</f>
        <v>-39858921.859999999</v>
      </c>
      <c r="Q44" s="190"/>
    </row>
    <row r="45" spans="1:17" x14ac:dyDescent="0.2">
      <c r="A45" s="64"/>
      <c r="B45" s="89"/>
      <c r="C45" s="252"/>
      <c r="D45" s="63"/>
      <c r="E45" s="63"/>
      <c r="F45" s="63"/>
      <c r="G45" s="253"/>
      <c r="H45" s="166"/>
      <c r="I45" s="64"/>
      <c r="J45" s="64"/>
      <c r="K45" s="243"/>
      <c r="L45" s="243"/>
      <c r="M45" s="243"/>
      <c r="N45" s="243"/>
      <c r="O45" s="251"/>
      <c r="P45" s="251"/>
      <c r="Q45" s="190"/>
    </row>
    <row r="46" spans="1:17" x14ac:dyDescent="0.2">
      <c r="A46" s="64"/>
      <c r="B46" s="89"/>
      <c r="C46" s="215"/>
      <c r="D46" s="64"/>
      <c r="E46" s="215"/>
      <c r="F46" s="215"/>
      <c r="G46" s="251"/>
      <c r="H46" s="251"/>
      <c r="I46" s="64"/>
      <c r="J46" s="64"/>
      <c r="K46" s="243"/>
      <c r="L46" s="243"/>
      <c r="M46" s="243"/>
      <c r="N46" s="243"/>
      <c r="O46" s="251"/>
      <c r="P46" s="251"/>
      <c r="Q46" s="190"/>
    </row>
    <row r="47" spans="1:17" s="258" customFormat="1" x14ac:dyDescent="0.2">
      <c r="A47" s="254"/>
      <c r="B47" s="255"/>
      <c r="C47" s="490" t="s">
        <v>227</v>
      </c>
      <c r="D47" s="490"/>
      <c r="E47" s="490"/>
      <c r="F47" s="490"/>
      <c r="G47" s="256">
        <f>G15-G28</f>
        <v>405207910.03000009</v>
      </c>
      <c r="H47" s="256">
        <f>H15-H28</f>
        <v>338593597.63999993</v>
      </c>
      <c r="I47" s="254"/>
      <c r="J47" s="493" t="s">
        <v>228</v>
      </c>
      <c r="K47" s="493"/>
      <c r="L47" s="493"/>
      <c r="M47" s="493"/>
      <c r="N47" s="493"/>
      <c r="O47" s="256">
        <f>G47+O24+O44</f>
        <v>327551094.00000042</v>
      </c>
      <c r="P47" s="256">
        <f>H47+P24+P44</f>
        <v>259028222.83999985</v>
      </c>
      <c r="Q47" s="257"/>
    </row>
    <row r="48" spans="1:17" s="258" customFormat="1" x14ac:dyDescent="0.2">
      <c r="A48" s="254"/>
      <c r="B48" s="255"/>
      <c r="C48" s="252"/>
      <c r="D48" s="252"/>
      <c r="E48" s="252"/>
      <c r="F48" s="252"/>
      <c r="G48" s="259"/>
      <c r="H48" s="259"/>
      <c r="I48" s="254"/>
      <c r="J48" s="260"/>
      <c r="K48" s="260"/>
      <c r="L48" s="260"/>
      <c r="M48" s="260"/>
      <c r="N48" s="260"/>
      <c r="O48" s="256"/>
      <c r="P48" s="256"/>
      <c r="Q48" s="257"/>
    </row>
    <row r="49" spans="1:18" s="258" customFormat="1" x14ac:dyDescent="0.2">
      <c r="A49" s="254"/>
      <c r="B49" s="255"/>
      <c r="C49" s="252"/>
      <c r="D49" s="252"/>
      <c r="E49" s="252"/>
      <c r="F49" s="252"/>
      <c r="G49" s="259"/>
      <c r="H49" s="259"/>
      <c r="I49" s="254"/>
      <c r="J49" s="493" t="s">
        <v>229</v>
      </c>
      <c r="K49" s="493"/>
      <c r="L49" s="493"/>
      <c r="M49" s="493"/>
      <c r="N49" s="493"/>
      <c r="O49" s="261">
        <v>370519246.28000039</v>
      </c>
      <c r="P49" s="261">
        <v>136588085.09</v>
      </c>
      <c r="Q49" s="257"/>
    </row>
    <row r="50" spans="1:18" s="258" customFormat="1" x14ac:dyDescent="0.2">
      <c r="A50" s="254"/>
      <c r="B50" s="255"/>
      <c r="C50" s="252"/>
      <c r="D50" s="252"/>
      <c r="E50" s="252"/>
      <c r="F50" s="252"/>
      <c r="G50" s="262"/>
      <c r="H50" s="259"/>
      <c r="I50" s="254"/>
      <c r="J50" s="493" t="s">
        <v>230</v>
      </c>
      <c r="K50" s="493"/>
      <c r="L50" s="493"/>
      <c r="M50" s="493"/>
      <c r="N50" s="493"/>
      <c r="O50" s="263">
        <f>+O47+O49</f>
        <v>698070340.28000081</v>
      </c>
      <c r="P50" s="263">
        <f>+P47+P49</f>
        <v>395616307.92999983</v>
      </c>
      <c r="Q50" s="257"/>
    </row>
    <row r="51" spans="1:18" s="258" customFormat="1" ht="13.5" customHeight="1" x14ac:dyDescent="0.2">
      <c r="A51" s="254"/>
      <c r="B51" s="255"/>
      <c r="C51" s="252"/>
      <c r="D51" s="252"/>
      <c r="E51" s="252"/>
      <c r="F51" s="252"/>
      <c r="G51" s="259"/>
      <c r="H51" s="259"/>
      <c r="I51" s="254"/>
      <c r="J51" s="260"/>
      <c r="K51" s="260"/>
      <c r="L51" s="260"/>
      <c r="M51" s="260"/>
      <c r="N51" s="260"/>
      <c r="O51" s="256"/>
      <c r="P51" s="256"/>
      <c r="Q51" s="257"/>
    </row>
    <row r="52" spans="1:18" ht="6" customHeight="1" x14ac:dyDescent="0.2">
      <c r="A52" s="64"/>
      <c r="B52" s="264"/>
      <c r="C52" s="265"/>
      <c r="D52" s="265"/>
      <c r="E52" s="265"/>
      <c r="F52" s="265"/>
      <c r="G52" s="266"/>
      <c r="H52" s="266"/>
      <c r="I52" s="267"/>
      <c r="J52" s="199"/>
      <c r="K52" s="199"/>
      <c r="L52" s="199"/>
      <c r="M52" s="199"/>
      <c r="N52" s="199"/>
      <c r="O52" s="199"/>
      <c r="P52" s="199"/>
      <c r="Q52" s="202"/>
    </row>
    <row r="53" spans="1:18" ht="15" customHeight="1" x14ac:dyDescent="0.2">
      <c r="A53" s="63"/>
      <c r="B53" s="102" t="s">
        <v>64</v>
      </c>
      <c r="C53" s="102"/>
      <c r="D53" s="102"/>
      <c r="E53" s="102"/>
      <c r="F53" s="102"/>
      <c r="G53" s="102"/>
      <c r="H53" s="102"/>
      <c r="I53" s="102"/>
      <c r="J53" s="102"/>
      <c r="K53" s="63"/>
      <c r="L53" s="63"/>
      <c r="M53" s="63"/>
      <c r="N53" s="63"/>
      <c r="O53" s="216"/>
      <c r="P53" s="166"/>
      <c r="Q53" s="63"/>
    </row>
    <row r="54" spans="1:18" ht="9.75" customHeight="1" x14ac:dyDescent="0.2">
      <c r="A54" s="63"/>
      <c r="B54" s="102"/>
      <c r="C54" s="103"/>
      <c r="D54" s="104"/>
      <c r="E54" s="104"/>
      <c r="F54" s="63"/>
      <c r="G54" s="105"/>
      <c r="H54" s="103"/>
      <c r="I54" s="104"/>
      <c r="J54" s="104"/>
      <c r="K54" s="63"/>
      <c r="L54" s="63"/>
      <c r="M54" s="63"/>
      <c r="N54" s="63"/>
      <c r="O54" s="268"/>
      <c r="P54" s="166"/>
      <c r="Q54" s="63"/>
    </row>
    <row r="55" spans="1:18" s="110" customFormat="1" ht="15" x14ac:dyDescent="0.25">
      <c r="B55" s="269"/>
      <c r="C55" s="102"/>
      <c r="D55" s="103"/>
      <c r="E55" s="104"/>
      <c r="F55" s="104"/>
      <c r="G55" s="269"/>
      <c r="H55" s="105"/>
      <c r="I55" s="103"/>
      <c r="J55" s="104"/>
      <c r="K55" s="104"/>
      <c r="L55" s="269"/>
      <c r="M55" s="269"/>
      <c r="N55" s="269"/>
      <c r="O55" s="270"/>
      <c r="P55" s="270"/>
      <c r="Q55" s="269"/>
      <c r="R55" s="269"/>
    </row>
    <row r="56" spans="1:18" s="110" customFormat="1" ht="15" x14ac:dyDescent="0.25">
      <c r="A56" s="21"/>
      <c r="B56" s="56"/>
      <c r="C56" s="57"/>
      <c r="D56" s="57"/>
      <c r="E56" s="6"/>
      <c r="F56" s="58"/>
      <c r="G56" s="203"/>
      <c r="H56" s="58" t="s">
        <v>195</v>
      </c>
      <c r="I56" s="59"/>
      <c r="J56" s="104"/>
      <c r="K56" s="104"/>
      <c r="L56" s="269"/>
      <c r="M56" s="269"/>
      <c r="N56" s="269"/>
      <c r="O56" s="269"/>
      <c r="P56" s="269"/>
      <c r="Q56" s="269"/>
      <c r="R56" s="269"/>
    </row>
    <row r="57" spans="1:18" s="110" customFormat="1" ht="15" x14ac:dyDescent="0.25">
      <c r="A57" s="60"/>
      <c r="B57" s="436"/>
      <c r="C57" s="436"/>
      <c r="D57" s="438" t="s">
        <v>67</v>
      </c>
      <c r="E57" s="438"/>
      <c r="F57" s="436"/>
      <c r="G57" s="436"/>
      <c r="H57" s="437" t="s">
        <v>68</v>
      </c>
      <c r="I57" s="437"/>
      <c r="J57" s="269"/>
      <c r="K57" s="269"/>
      <c r="L57" s="269"/>
      <c r="M57" s="438" t="s">
        <v>69</v>
      </c>
      <c r="N57" s="438"/>
      <c r="O57" s="270"/>
      <c r="P57" s="269"/>
      <c r="Q57" s="269"/>
      <c r="R57" s="269"/>
    </row>
    <row r="58" spans="1:18" s="110" customFormat="1" ht="15" customHeight="1" x14ac:dyDescent="0.25">
      <c r="A58" s="61"/>
      <c r="B58" s="432"/>
      <c r="C58" s="432"/>
      <c r="D58" s="432" t="s">
        <v>70</v>
      </c>
      <c r="E58" s="432"/>
      <c r="F58" s="269"/>
      <c r="G58" s="269"/>
      <c r="H58" s="433" t="s">
        <v>71</v>
      </c>
      <c r="I58" s="433"/>
      <c r="J58" s="269"/>
      <c r="K58" s="269"/>
      <c r="L58" s="269"/>
      <c r="M58" s="432" t="s">
        <v>72</v>
      </c>
      <c r="N58" s="432"/>
      <c r="O58" s="269"/>
      <c r="P58" s="270"/>
      <c r="Q58" s="269"/>
      <c r="R58" s="269"/>
    </row>
    <row r="59" spans="1:18" ht="12" customHeight="1" x14ac:dyDescent="0.2"/>
    <row r="60" spans="1:18" ht="12" customHeight="1" x14ac:dyDescent="0.2"/>
  </sheetData>
  <mergeCells count="75">
    <mergeCell ref="B58:C58"/>
    <mergeCell ref="D58:E58"/>
    <mergeCell ref="H58:I58"/>
    <mergeCell ref="M58:N58"/>
    <mergeCell ref="J49:N49"/>
    <mergeCell ref="J50:N50"/>
    <mergeCell ref="B57:C57"/>
    <mergeCell ref="D57:E57"/>
    <mergeCell ref="F57:G57"/>
    <mergeCell ref="H57:I57"/>
    <mergeCell ref="M57:N57"/>
    <mergeCell ref="C47:F47"/>
    <mergeCell ref="J47:N47"/>
    <mergeCell ref="D39:F39"/>
    <mergeCell ref="L39:N39"/>
    <mergeCell ref="D40:F40"/>
    <mergeCell ref="L40:N40"/>
    <mergeCell ref="D41:F41"/>
    <mergeCell ref="L41:N41"/>
    <mergeCell ref="D42:F42"/>
    <mergeCell ref="L42:N42"/>
    <mergeCell ref="D43:F43"/>
    <mergeCell ref="D44:F44"/>
    <mergeCell ref="K44:N44"/>
    <mergeCell ref="D38:F38"/>
    <mergeCell ref="L38:N38"/>
    <mergeCell ref="D32:F32"/>
    <mergeCell ref="L32:N32"/>
    <mergeCell ref="D33:F33"/>
    <mergeCell ref="L33:N33"/>
    <mergeCell ref="D34:F34"/>
    <mergeCell ref="L34:N34"/>
    <mergeCell ref="D35:F35"/>
    <mergeCell ref="L35:N35"/>
    <mergeCell ref="D36:F36"/>
    <mergeCell ref="D37:F37"/>
    <mergeCell ref="K37:N37"/>
    <mergeCell ref="D31:F31"/>
    <mergeCell ref="L31:N31"/>
    <mergeCell ref="D23:F23"/>
    <mergeCell ref="L23:N23"/>
    <mergeCell ref="D24:F24"/>
    <mergeCell ref="K24:N24"/>
    <mergeCell ref="D25:F25"/>
    <mergeCell ref="D26:E26"/>
    <mergeCell ref="C28:F28"/>
    <mergeCell ref="J28:N28"/>
    <mergeCell ref="D29:F29"/>
    <mergeCell ref="D30:F30"/>
    <mergeCell ref="K30:N30"/>
    <mergeCell ref="D22:F22"/>
    <mergeCell ref="L22:N22"/>
    <mergeCell ref="D16:F16"/>
    <mergeCell ref="L16:N16"/>
    <mergeCell ref="D17:F17"/>
    <mergeCell ref="L17:N17"/>
    <mergeCell ref="D18:F18"/>
    <mergeCell ref="L18:N18"/>
    <mergeCell ref="D19:F19"/>
    <mergeCell ref="D20:F20"/>
    <mergeCell ref="K20:N20"/>
    <mergeCell ref="D21:F21"/>
    <mergeCell ref="L21:N21"/>
    <mergeCell ref="B10:E10"/>
    <mergeCell ref="J10:M10"/>
    <mergeCell ref="B13:F13"/>
    <mergeCell ref="J13:N13"/>
    <mergeCell ref="C15:F15"/>
    <mergeCell ref="K15:N15"/>
    <mergeCell ref="E2:O2"/>
    <mergeCell ref="E3:O3"/>
    <mergeCell ref="E4:O4"/>
    <mergeCell ref="E5:O5"/>
    <mergeCell ref="B7:D7"/>
    <mergeCell ref="E7:O7"/>
  </mergeCells>
  <pageMargins left="0.70866141732283472" right="0.70866141732283472" top="0.74803149606299213" bottom="0.74803149606299213" header="0.31496062992125984" footer="0.31496062992125984"/>
  <pageSetup scale="60" orientation="landscape" r:id="rId1"/>
  <ignoredErrors>
    <ignoredError sqref="O15:P15 P31 O38:P38" unlockedFormula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40"/>
  <sheetViews>
    <sheetView workbookViewId="0">
      <selection sqref="A1:XFD1048576"/>
    </sheetView>
  </sheetViews>
  <sheetFormatPr baseColWidth="10" defaultColWidth="0" defaultRowHeight="15" x14ac:dyDescent="0.25"/>
  <cols>
    <col min="1" max="1" width="5.140625" customWidth="1"/>
    <col min="2" max="3" width="11.42578125" customWidth="1"/>
    <col min="4" max="4" width="25" customWidth="1"/>
    <col min="5" max="5" width="14.7109375" bestFit="1" customWidth="1"/>
    <col min="6" max="6" width="13.28515625" bestFit="1" customWidth="1"/>
    <col min="7" max="8" width="19.85546875" customWidth="1"/>
    <col min="9" max="10" width="20" customWidth="1"/>
    <col min="11" max="11" width="16.140625" bestFit="1" customWidth="1"/>
  </cols>
  <sheetData>
    <row r="2" spans="2:11" x14ac:dyDescent="0.25">
      <c r="B2" s="271"/>
      <c r="C2" s="272"/>
      <c r="D2" s="272"/>
      <c r="E2" s="272"/>
      <c r="F2" s="272"/>
      <c r="G2" s="272"/>
      <c r="H2" s="272"/>
      <c r="I2" s="272"/>
      <c r="J2" s="273"/>
    </row>
    <row r="3" spans="2:11" x14ac:dyDescent="0.25">
      <c r="B3" s="494" t="s">
        <v>0</v>
      </c>
      <c r="C3" s="495"/>
      <c r="D3" s="495"/>
      <c r="E3" s="495"/>
      <c r="F3" s="495"/>
      <c r="G3" s="495"/>
      <c r="H3" s="495"/>
      <c r="I3" s="495"/>
      <c r="J3" s="496"/>
    </row>
    <row r="4" spans="2:11" x14ac:dyDescent="0.25">
      <c r="B4" s="494" t="s">
        <v>231</v>
      </c>
      <c r="C4" s="495"/>
      <c r="D4" s="495"/>
      <c r="E4" s="495"/>
      <c r="F4" s="495"/>
      <c r="G4" s="495"/>
      <c r="H4" s="495"/>
      <c r="I4" s="495"/>
      <c r="J4" s="496"/>
    </row>
    <row r="5" spans="2:11" x14ac:dyDescent="0.25">
      <c r="B5" s="494" t="s">
        <v>197</v>
      </c>
      <c r="C5" s="495"/>
      <c r="D5" s="495"/>
      <c r="E5" s="495"/>
      <c r="F5" s="495"/>
      <c r="G5" s="495"/>
      <c r="H5" s="495"/>
      <c r="I5" s="495"/>
      <c r="J5" s="496"/>
    </row>
    <row r="6" spans="2:11" x14ac:dyDescent="0.25">
      <c r="B6" s="497" t="s">
        <v>232</v>
      </c>
      <c r="C6" s="498"/>
      <c r="D6" s="498"/>
      <c r="E6" s="498"/>
      <c r="F6" s="498"/>
      <c r="G6" s="498"/>
      <c r="H6" s="498"/>
      <c r="I6" s="498"/>
      <c r="J6" s="499"/>
    </row>
    <row r="7" spans="2:11" x14ac:dyDescent="0.25">
      <c r="B7" s="274"/>
      <c r="C7" s="274"/>
      <c r="D7" s="274"/>
      <c r="E7" s="275"/>
      <c r="F7" s="276"/>
      <c r="G7" s="276"/>
      <c r="H7" s="276"/>
      <c r="I7" s="276"/>
      <c r="J7" s="276"/>
    </row>
    <row r="8" spans="2:11" x14ac:dyDescent="0.25">
      <c r="B8" s="500" t="s">
        <v>233</v>
      </c>
      <c r="C8" s="501"/>
      <c r="D8" s="501"/>
      <c r="E8" s="506" t="s">
        <v>234</v>
      </c>
      <c r="F8" s="507"/>
      <c r="G8" s="507"/>
      <c r="H8" s="507"/>
      <c r="I8" s="508"/>
      <c r="J8" s="509" t="s">
        <v>235</v>
      </c>
    </row>
    <row r="9" spans="2:11" ht="24.75" x14ac:dyDescent="0.25">
      <c r="B9" s="502"/>
      <c r="C9" s="503"/>
      <c r="D9" s="503"/>
      <c r="E9" s="277" t="s">
        <v>236</v>
      </c>
      <c r="F9" s="278" t="s">
        <v>237</v>
      </c>
      <c r="G9" s="277" t="s">
        <v>238</v>
      </c>
      <c r="H9" s="277" t="s">
        <v>239</v>
      </c>
      <c r="I9" s="277" t="s">
        <v>240</v>
      </c>
      <c r="J9" s="509"/>
    </row>
    <row r="10" spans="2:11" x14ac:dyDescent="0.25">
      <c r="B10" s="504"/>
      <c r="C10" s="505"/>
      <c r="D10" s="505"/>
      <c r="E10" s="279" t="s">
        <v>241</v>
      </c>
      <c r="F10" s="279" t="s">
        <v>242</v>
      </c>
      <c r="G10" s="279" t="s">
        <v>243</v>
      </c>
      <c r="H10" s="279" t="s">
        <v>244</v>
      </c>
      <c r="I10" s="279" t="s">
        <v>245</v>
      </c>
      <c r="J10" s="279" t="s">
        <v>246</v>
      </c>
    </row>
    <row r="11" spans="2:11" x14ac:dyDescent="0.25">
      <c r="B11" s="280"/>
      <c r="C11" s="281"/>
      <c r="D11" s="282"/>
      <c r="E11" s="283"/>
      <c r="F11" s="284"/>
      <c r="G11" s="284"/>
      <c r="H11" s="284"/>
      <c r="I11" s="284"/>
      <c r="J11" s="284"/>
    </row>
    <row r="12" spans="2:11" x14ac:dyDescent="0.25">
      <c r="B12" s="514" t="s">
        <v>144</v>
      </c>
      <c r="C12" s="515"/>
      <c r="D12" s="516"/>
      <c r="E12" s="285">
        <v>345379143</v>
      </c>
      <c r="F12" s="285">
        <v>40922961.229999997</v>
      </c>
      <c r="G12" s="286">
        <f>+E12+F12</f>
        <v>386302104.23000002</v>
      </c>
      <c r="H12" s="285">
        <v>307016447.98000002</v>
      </c>
      <c r="I12" s="285">
        <v>307016447.98000002</v>
      </c>
      <c r="J12" s="286">
        <f t="shared" ref="J12:J23" si="0">+I12-E12</f>
        <v>-38362695.019999981</v>
      </c>
      <c r="K12" s="222"/>
    </row>
    <row r="13" spans="2:11" x14ac:dyDescent="0.25">
      <c r="B13" s="514" t="s">
        <v>207</v>
      </c>
      <c r="C13" s="515"/>
      <c r="D13" s="516"/>
      <c r="E13" s="285">
        <v>0</v>
      </c>
      <c r="F13" s="285">
        <v>0</v>
      </c>
      <c r="G13" s="286">
        <f t="shared" ref="G13:G23" si="1">+E13+F13</f>
        <v>0</v>
      </c>
      <c r="H13" s="285">
        <v>0</v>
      </c>
      <c r="I13" s="285">
        <v>0</v>
      </c>
      <c r="J13" s="286">
        <f t="shared" si="0"/>
        <v>0</v>
      </c>
      <c r="K13" s="222"/>
    </row>
    <row r="14" spans="2:11" x14ac:dyDescent="0.25">
      <c r="B14" s="514" t="s">
        <v>148</v>
      </c>
      <c r="C14" s="515"/>
      <c r="D14" s="516"/>
      <c r="E14" s="285">
        <v>0</v>
      </c>
      <c r="F14" s="285">
        <v>0</v>
      </c>
      <c r="G14" s="286">
        <f t="shared" si="1"/>
        <v>0</v>
      </c>
      <c r="H14" s="285">
        <v>0</v>
      </c>
      <c r="I14" s="285">
        <v>0</v>
      </c>
      <c r="J14" s="286">
        <f t="shared" si="0"/>
        <v>0</v>
      </c>
      <c r="K14" s="222"/>
    </row>
    <row r="15" spans="2:11" x14ac:dyDescent="0.25">
      <c r="B15" s="514" t="s">
        <v>150</v>
      </c>
      <c r="C15" s="515"/>
      <c r="D15" s="516"/>
      <c r="E15" s="285">
        <v>73589468</v>
      </c>
      <c r="F15" s="285">
        <v>0</v>
      </c>
      <c r="G15" s="286">
        <f t="shared" si="1"/>
        <v>73589468</v>
      </c>
      <c r="H15" s="285">
        <v>46956419.869999997</v>
      </c>
      <c r="I15" s="285">
        <v>46956419.869999997</v>
      </c>
      <c r="J15" s="286">
        <f t="shared" si="0"/>
        <v>-26633048.130000003</v>
      </c>
      <c r="K15" s="222"/>
    </row>
    <row r="16" spans="2:11" x14ac:dyDescent="0.25">
      <c r="B16" s="514" t="s">
        <v>247</v>
      </c>
      <c r="C16" s="515"/>
      <c r="D16" s="516"/>
      <c r="E16" s="285">
        <v>9069692</v>
      </c>
      <c r="F16" s="285">
        <v>5000000</v>
      </c>
      <c r="G16" s="286">
        <f t="shared" si="1"/>
        <v>14069692</v>
      </c>
      <c r="H16" s="285">
        <v>11679408.1</v>
      </c>
      <c r="I16" s="285">
        <v>11679408.1</v>
      </c>
      <c r="J16" s="286">
        <f t="shared" si="0"/>
        <v>2609716.0999999996</v>
      </c>
      <c r="K16" s="222"/>
    </row>
    <row r="17" spans="2:11" x14ac:dyDescent="0.25">
      <c r="B17" s="514" t="s">
        <v>248</v>
      </c>
      <c r="C17" s="515"/>
      <c r="D17" s="516"/>
      <c r="E17" s="285">
        <v>67246072</v>
      </c>
      <c r="F17" s="285">
        <v>0</v>
      </c>
      <c r="G17" s="286">
        <f t="shared" si="1"/>
        <v>67246072</v>
      </c>
      <c r="H17" s="285">
        <v>30528261.609999999</v>
      </c>
      <c r="I17" s="285">
        <v>30528261.609999999</v>
      </c>
      <c r="J17" s="286">
        <f t="shared" si="0"/>
        <v>-36717810.390000001</v>
      </c>
      <c r="K17" s="222"/>
    </row>
    <row r="18" spans="2:11" x14ac:dyDescent="0.25">
      <c r="B18" s="514" t="s">
        <v>249</v>
      </c>
      <c r="C18" s="515"/>
      <c r="D18" s="516"/>
      <c r="E18" s="285">
        <v>0</v>
      </c>
      <c r="F18" s="285">
        <v>0</v>
      </c>
      <c r="G18" s="286">
        <f t="shared" si="1"/>
        <v>0</v>
      </c>
      <c r="H18" s="285">
        <v>0</v>
      </c>
      <c r="I18" s="285">
        <v>0</v>
      </c>
      <c r="J18" s="286">
        <f t="shared" si="0"/>
        <v>0</v>
      </c>
      <c r="K18" s="222"/>
    </row>
    <row r="19" spans="2:11" x14ac:dyDescent="0.25">
      <c r="B19" s="514" t="s">
        <v>162</v>
      </c>
      <c r="C19" s="515"/>
      <c r="D19" s="516"/>
      <c r="E19" s="285">
        <v>811802572</v>
      </c>
      <c r="F19" s="285">
        <v>35919939</v>
      </c>
      <c r="G19" s="286">
        <f t="shared" si="1"/>
        <v>847722511</v>
      </c>
      <c r="H19" s="285">
        <v>452704282.63999999</v>
      </c>
      <c r="I19" s="285">
        <v>452704282.63999999</v>
      </c>
      <c r="J19" s="286">
        <f t="shared" si="0"/>
        <v>-359098289.36000001</v>
      </c>
      <c r="K19" s="222"/>
    </row>
    <row r="20" spans="2:11" ht="22.5" customHeight="1" x14ac:dyDescent="0.25">
      <c r="B20" s="514" t="s">
        <v>250</v>
      </c>
      <c r="C20" s="515"/>
      <c r="D20" s="516"/>
      <c r="E20" s="285">
        <v>95013486</v>
      </c>
      <c r="F20" s="285">
        <f>78005392.6+7000000</f>
        <v>85005392.599999994</v>
      </c>
      <c r="G20" s="286">
        <f t="shared" si="1"/>
        <v>180018878.59999999</v>
      </c>
      <c r="H20" s="285">
        <v>96209325.700000003</v>
      </c>
      <c r="I20" s="285">
        <v>96209325.700000003</v>
      </c>
      <c r="J20" s="286">
        <f>+I20-E20</f>
        <v>1195839.700000003</v>
      </c>
      <c r="K20" s="222"/>
    </row>
    <row r="21" spans="2:11" x14ac:dyDescent="0.25">
      <c r="B21" s="514" t="s">
        <v>251</v>
      </c>
      <c r="C21" s="515"/>
      <c r="D21" s="516"/>
      <c r="E21" s="285">
        <v>0</v>
      </c>
      <c r="F21" s="285">
        <v>0</v>
      </c>
      <c r="G21" s="286">
        <f t="shared" si="1"/>
        <v>0</v>
      </c>
      <c r="H21" s="285">
        <v>0</v>
      </c>
      <c r="I21" s="285">
        <v>0</v>
      </c>
      <c r="J21" s="286">
        <f t="shared" si="0"/>
        <v>0</v>
      </c>
      <c r="K21" s="222"/>
    </row>
    <row r="22" spans="2:11" x14ac:dyDescent="0.25">
      <c r="B22" s="517" t="s">
        <v>252</v>
      </c>
      <c r="C22" s="518"/>
      <c r="D22" s="519"/>
      <c r="E22" s="287">
        <f t="shared" ref="E22" si="2">SUM(E12:E21)</f>
        <v>1402100433</v>
      </c>
      <c r="F22" s="287">
        <f>SUM(F12:F21)</f>
        <v>166848292.82999998</v>
      </c>
      <c r="G22" s="287">
        <f>SUM(G12:G21)</f>
        <v>1568948725.8299999</v>
      </c>
      <c r="H22" s="287">
        <f>SUM(H12:H21)</f>
        <v>945094145.9000001</v>
      </c>
      <c r="I22" s="287">
        <f>SUM(I12:I21)</f>
        <v>945094145.9000001</v>
      </c>
      <c r="J22" s="287">
        <f t="shared" si="0"/>
        <v>-457006287.0999999</v>
      </c>
      <c r="K22" s="222"/>
    </row>
    <row r="23" spans="2:11" x14ac:dyDescent="0.25">
      <c r="B23" s="288" t="s">
        <v>253</v>
      </c>
      <c r="C23" s="289"/>
      <c r="D23" s="290"/>
      <c r="E23" s="291">
        <v>0</v>
      </c>
      <c r="F23" s="285">
        <v>0</v>
      </c>
      <c r="G23" s="286">
        <f t="shared" si="1"/>
        <v>0</v>
      </c>
      <c r="H23" s="291">
        <v>292937.28000000003</v>
      </c>
      <c r="I23" s="291">
        <v>292937.28000000003</v>
      </c>
      <c r="J23" s="286">
        <f t="shared" si="0"/>
        <v>292937.28000000003</v>
      </c>
      <c r="K23" s="222"/>
    </row>
    <row r="24" spans="2:11" x14ac:dyDescent="0.25">
      <c r="B24" s="292"/>
      <c r="C24" s="293"/>
      <c r="D24" s="294" t="s">
        <v>254</v>
      </c>
      <c r="E24" s="287">
        <f>+E23+E22</f>
        <v>1402100433</v>
      </c>
      <c r="F24" s="287">
        <f>+F23+F22</f>
        <v>166848292.82999998</v>
      </c>
      <c r="G24" s="287">
        <f>+G23+G22</f>
        <v>1568948725.8299999</v>
      </c>
      <c r="H24" s="287">
        <f>+H23+H22</f>
        <v>945387083.18000007</v>
      </c>
      <c r="I24" s="287">
        <f>+I23+I22</f>
        <v>945387083.18000007</v>
      </c>
      <c r="J24" s="510">
        <f>+J22+J23</f>
        <v>-456713349.81999993</v>
      </c>
      <c r="K24" s="222"/>
    </row>
    <row r="25" spans="2:11" x14ac:dyDescent="0.25">
      <c r="B25" s="295"/>
      <c r="C25" s="296"/>
      <c r="D25" s="296"/>
      <c r="E25" s="297"/>
      <c r="F25" s="297"/>
      <c r="G25" s="297"/>
      <c r="H25" s="512" t="s">
        <v>255</v>
      </c>
      <c r="I25" s="513"/>
      <c r="J25" s="511"/>
      <c r="K25" s="222"/>
    </row>
    <row r="26" spans="2:11" x14ac:dyDescent="0.25">
      <c r="I26" s="222"/>
    </row>
    <row r="27" spans="2:11" x14ac:dyDescent="0.25">
      <c r="J27" s="222"/>
    </row>
    <row r="28" spans="2:11" x14ac:dyDescent="0.25">
      <c r="J28" s="222"/>
    </row>
    <row r="29" spans="2:11" x14ac:dyDescent="0.25">
      <c r="F29" s="222"/>
      <c r="G29" s="222"/>
      <c r="J29" s="222"/>
    </row>
    <row r="30" spans="2:11" x14ac:dyDescent="0.25">
      <c r="G30" s="222"/>
      <c r="J30" s="222"/>
    </row>
    <row r="31" spans="2:11" x14ac:dyDescent="0.25">
      <c r="F31" s="222"/>
      <c r="J31" s="222"/>
    </row>
    <row r="32" spans="2:11" x14ac:dyDescent="0.25">
      <c r="J32" s="222"/>
    </row>
    <row r="33" spans="10:10" x14ac:dyDescent="0.25">
      <c r="J33" s="222"/>
    </row>
    <row r="34" spans="10:10" x14ac:dyDescent="0.25">
      <c r="J34" s="222"/>
    </row>
    <row r="35" spans="10:10" x14ac:dyDescent="0.25">
      <c r="J35" s="222"/>
    </row>
    <row r="36" spans="10:10" x14ac:dyDescent="0.25">
      <c r="J36" s="222"/>
    </row>
    <row r="37" spans="10:10" x14ac:dyDescent="0.25">
      <c r="J37" s="222"/>
    </row>
    <row r="38" spans="10:10" x14ac:dyDescent="0.25">
      <c r="J38" s="222"/>
    </row>
    <row r="39" spans="10:10" x14ac:dyDescent="0.25">
      <c r="J39" s="222"/>
    </row>
    <row r="40" spans="10:10" x14ac:dyDescent="0.25">
      <c r="J40" s="222"/>
    </row>
  </sheetData>
  <mergeCells count="20">
    <mergeCell ref="J24:J25"/>
    <mergeCell ref="H25:I25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3:J3"/>
    <mergeCell ref="B4:J4"/>
    <mergeCell ref="B5:J5"/>
    <mergeCell ref="B6:J6"/>
    <mergeCell ref="B8:D10"/>
    <mergeCell ref="E8:I8"/>
    <mergeCell ref="J8:J9"/>
  </mergeCells>
  <pageMargins left="0.70866141732283472" right="0.70866141732283472" top="0.74803149606299213" bottom="0.74803149606299213" header="0.31496062992125984" footer="0.31496062992125984"/>
  <pageSetup scale="65" orientation="landscape" r:id="rId1"/>
  <ignoredErrors>
    <ignoredError sqref="F20" unlockedFormula="1"/>
    <ignoredError sqref="E10:I10" numberStoredAsText="1"/>
    <ignoredError sqref="G22" formula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44"/>
  <sheetViews>
    <sheetView workbookViewId="0">
      <selection activeCell="I1" sqref="I1"/>
    </sheetView>
  </sheetViews>
  <sheetFormatPr baseColWidth="10" defaultColWidth="0" defaultRowHeight="15" x14ac:dyDescent="0.25"/>
  <cols>
    <col min="1" max="1" width="3.7109375" customWidth="1"/>
    <col min="2" max="3" width="11.42578125" customWidth="1"/>
    <col min="4" max="4" width="36" customWidth="1"/>
    <col min="5" max="9" width="21" customWidth="1"/>
    <col min="10" max="10" width="16.140625" customWidth="1"/>
    <col min="11" max="11" width="16.28515625" bestFit="1" customWidth="1"/>
  </cols>
  <sheetData>
    <row r="2" spans="2:10" x14ac:dyDescent="0.25">
      <c r="B2" s="271"/>
      <c r="C2" s="272"/>
      <c r="D2" s="272"/>
      <c r="E2" s="272"/>
      <c r="F2" s="272"/>
      <c r="G2" s="272"/>
      <c r="H2" s="272"/>
      <c r="I2" s="272"/>
      <c r="J2" s="273"/>
    </row>
    <row r="3" spans="2:10" x14ac:dyDescent="0.25">
      <c r="B3" s="494" t="s">
        <v>0</v>
      </c>
      <c r="C3" s="495"/>
      <c r="D3" s="495"/>
      <c r="E3" s="495"/>
      <c r="F3" s="495"/>
      <c r="G3" s="495"/>
      <c r="H3" s="495"/>
      <c r="I3" s="495"/>
      <c r="J3" s="496"/>
    </row>
    <row r="4" spans="2:10" x14ac:dyDescent="0.25">
      <c r="B4" s="494" t="s">
        <v>256</v>
      </c>
      <c r="C4" s="495"/>
      <c r="D4" s="495"/>
      <c r="E4" s="495"/>
      <c r="F4" s="495"/>
      <c r="G4" s="495"/>
      <c r="H4" s="495"/>
      <c r="I4" s="495"/>
      <c r="J4" s="496"/>
    </row>
    <row r="5" spans="2:10" x14ac:dyDescent="0.25">
      <c r="B5" s="494" t="s">
        <v>197</v>
      </c>
      <c r="C5" s="495"/>
      <c r="D5" s="495"/>
      <c r="E5" s="495"/>
      <c r="F5" s="495"/>
      <c r="G5" s="495"/>
      <c r="H5" s="495"/>
      <c r="I5" s="495"/>
      <c r="J5" s="496"/>
    </row>
    <row r="6" spans="2:10" x14ac:dyDescent="0.25">
      <c r="B6" s="497" t="s">
        <v>232</v>
      </c>
      <c r="C6" s="498"/>
      <c r="D6" s="498"/>
      <c r="E6" s="498"/>
      <c r="F6" s="498"/>
      <c r="G6" s="498"/>
      <c r="H6" s="498"/>
      <c r="I6" s="498"/>
      <c r="J6" s="499"/>
    </row>
    <row r="7" spans="2:10" x14ac:dyDescent="0.25">
      <c r="B7" s="520" t="s">
        <v>257</v>
      </c>
      <c r="C7" s="521"/>
      <c r="D7" s="521"/>
      <c r="E7" s="525" t="s">
        <v>234</v>
      </c>
      <c r="F7" s="526"/>
      <c r="G7" s="526"/>
      <c r="H7" s="526"/>
      <c r="I7" s="527"/>
      <c r="J7" s="528" t="s">
        <v>235</v>
      </c>
    </row>
    <row r="8" spans="2:10" ht="24.75" x14ac:dyDescent="0.25">
      <c r="B8" s="522"/>
      <c r="C8" s="521"/>
      <c r="D8" s="521"/>
      <c r="E8" s="298" t="s">
        <v>236</v>
      </c>
      <c r="F8" s="299" t="s">
        <v>258</v>
      </c>
      <c r="G8" s="298" t="s">
        <v>238</v>
      </c>
      <c r="H8" s="298" t="s">
        <v>239</v>
      </c>
      <c r="I8" s="298" t="s">
        <v>240</v>
      </c>
      <c r="J8" s="528"/>
    </row>
    <row r="9" spans="2:10" x14ac:dyDescent="0.25">
      <c r="B9" s="523"/>
      <c r="C9" s="524"/>
      <c r="D9" s="524"/>
      <c r="E9" s="300" t="s">
        <v>241</v>
      </c>
      <c r="F9" s="300" t="s">
        <v>242</v>
      </c>
      <c r="G9" s="300" t="s">
        <v>243</v>
      </c>
      <c r="H9" s="300" t="s">
        <v>244</v>
      </c>
      <c r="I9" s="300" t="s">
        <v>245</v>
      </c>
      <c r="J9" s="300" t="s">
        <v>246</v>
      </c>
    </row>
    <row r="10" spans="2:10" x14ac:dyDescent="0.25">
      <c r="B10" s="301"/>
      <c r="C10" s="302"/>
      <c r="D10" s="303"/>
      <c r="E10" s="304"/>
      <c r="F10" s="304"/>
      <c r="G10" s="304"/>
      <c r="H10" s="304"/>
      <c r="I10" s="304"/>
      <c r="J10" s="304"/>
    </row>
    <row r="11" spans="2:10" s="309" customFormat="1" x14ac:dyDescent="0.25">
      <c r="B11" s="305" t="s">
        <v>259</v>
      </c>
      <c r="C11" s="306"/>
      <c r="D11" s="307"/>
      <c r="E11" s="308">
        <f>+E12+E16+E18+E20+E22+E25+E14</f>
        <v>1402100433</v>
      </c>
      <c r="F11" s="308">
        <f>+F12+F16+F18+F20+F22+F25+F14</f>
        <v>166848292.82999998</v>
      </c>
      <c r="G11" s="308">
        <f t="shared" ref="G11" si="0">+G12+G16+G18+G20+G22+G25</f>
        <v>1568948725.8299999</v>
      </c>
      <c r="H11" s="308">
        <f>+H12+H16+H18+H20+H22+H25+H14</f>
        <v>945094145.9000001</v>
      </c>
      <c r="I11" s="308">
        <f>+I12+I16+I18+I20+I22+I25+I14</f>
        <v>945094145.9000001</v>
      </c>
      <c r="J11" s="308">
        <f>+J12+J16+J18+J20+J22+J25+J14</f>
        <v>-457006287.10000002</v>
      </c>
    </row>
    <row r="12" spans="2:10" s="313" customFormat="1" x14ac:dyDescent="0.25">
      <c r="B12" s="310"/>
      <c r="C12" s="530" t="s">
        <v>144</v>
      </c>
      <c r="D12" s="531"/>
      <c r="E12" s="311">
        <f>+E13</f>
        <v>345379143</v>
      </c>
      <c r="F12" s="311">
        <f>+F13</f>
        <v>40922961.229999997</v>
      </c>
      <c r="G12" s="312">
        <f t="shared" ref="G12:G34" si="1">+E12+F12</f>
        <v>386302104.23000002</v>
      </c>
      <c r="H12" s="311">
        <f>+H13</f>
        <v>307016447.98000002</v>
      </c>
      <c r="I12" s="311">
        <f>+I13</f>
        <v>307016447.98000002</v>
      </c>
      <c r="J12" s="312">
        <f t="shared" ref="J12:J34" si="2">+I12-E12</f>
        <v>-38362695.019999981</v>
      </c>
    </row>
    <row r="13" spans="2:10" s="309" customFormat="1" x14ac:dyDescent="0.25">
      <c r="B13" s="314"/>
      <c r="C13" s="315" t="s">
        <v>260</v>
      </c>
      <c r="D13" s="316"/>
      <c r="E13" s="317">
        <v>345379143</v>
      </c>
      <c r="F13" s="317">
        <v>40922961.229999997</v>
      </c>
      <c r="G13" s="318">
        <f t="shared" si="1"/>
        <v>386302104.23000002</v>
      </c>
      <c r="H13" s="317">
        <v>307016447.98000002</v>
      </c>
      <c r="I13" s="317">
        <v>307016447.98000002</v>
      </c>
      <c r="J13" s="318">
        <f t="shared" si="2"/>
        <v>-38362695.019999981</v>
      </c>
    </row>
    <row r="14" spans="2:10" s="313" customFormat="1" x14ac:dyDescent="0.25">
      <c r="B14" s="310"/>
      <c r="C14" s="530" t="s">
        <v>148</v>
      </c>
      <c r="D14" s="531"/>
      <c r="E14" s="311">
        <v>0</v>
      </c>
      <c r="F14" s="311">
        <f>+F15</f>
        <v>0</v>
      </c>
      <c r="G14" s="312">
        <f t="shared" si="1"/>
        <v>0</v>
      </c>
      <c r="H14" s="311">
        <f>+H15</f>
        <v>0</v>
      </c>
      <c r="I14" s="311">
        <f>+I15</f>
        <v>0</v>
      </c>
      <c r="J14" s="312">
        <f t="shared" si="2"/>
        <v>0</v>
      </c>
    </row>
    <row r="15" spans="2:10" s="309" customFormat="1" x14ac:dyDescent="0.25">
      <c r="B15" s="314"/>
      <c r="C15" s="315" t="s">
        <v>260</v>
      </c>
      <c r="D15" s="316"/>
      <c r="E15" s="317">
        <v>0</v>
      </c>
      <c r="F15" s="317">
        <v>0</v>
      </c>
      <c r="G15" s="318">
        <f t="shared" si="1"/>
        <v>0</v>
      </c>
      <c r="H15" s="317">
        <v>0</v>
      </c>
      <c r="I15" s="317">
        <v>0</v>
      </c>
      <c r="J15" s="318">
        <f t="shared" si="2"/>
        <v>0</v>
      </c>
    </row>
    <row r="16" spans="2:10" s="313" customFormat="1" x14ac:dyDescent="0.25">
      <c r="B16" s="310"/>
      <c r="C16" s="530" t="s">
        <v>150</v>
      </c>
      <c r="D16" s="531"/>
      <c r="E16" s="311">
        <f>+E17</f>
        <v>73589468</v>
      </c>
      <c r="F16" s="311">
        <f>+F17</f>
        <v>0</v>
      </c>
      <c r="G16" s="312">
        <f t="shared" si="1"/>
        <v>73589468</v>
      </c>
      <c r="H16" s="311">
        <f>+H17</f>
        <v>46956419.869999997</v>
      </c>
      <c r="I16" s="311">
        <f>+I17</f>
        <v>46956419.869999997</v>
      </c>
      <c r="J16" s="312">
        <f t="shared" si="2"/>
        <v>-26633048.130000003</v>
      </c>
    </row>
    <row r="17" spans="2:10" s="309" customFormat="1" x14ac:dyDescent="0.25">
      <c r="B17" s="314"/>
      <c r="C17" s="315" t="s">
        <v>260</v>
      </c>
      <c r="D17" s="316"/>
      <c r="E17" s="317">
        <v>73589468</v>
      </c>
      <c r="F17" s="317">
        <v>0</v>
      </c>
      <c r="G17" s="318">
        <f t="shared" si="1"/>
        <v>73589468</v>
      </c>
      <c r="H17" s="317">
        <v>46956419.869999997</v>
      </c>
      <c r="I17" s="317">
        <v>46956419.869999997</v>
      </c>
      <c r="J17" s="318">
        <f t="shared" si="2"/>
        <v>-26633048.130000003</v>
      </c>
    </row>
    <row r="18" spans="2:10" s="313" customFormat="1" x14ac:dyDescent="0.25">
      <c r="B18" s="310"/>
      <c r="C18" s="530" t="s">
        <v>247</v>
      </c>
      <c r="D18" s="531"/>
      <c r="E18" s="312">
        <f>+E19</f>
        <v>9069692</v>
      </c>
      <c r="F18" s="312">
        <f>+F19</f>
        <v>5000000</v>
      </c>
      <c r="G18" s="312">
        <f t="shared" si="1"/>
        <v>14069692</v>
      </c>
      <c r="H18" s="312">
        <f>+H19</f>
        <v>11679408.1</v>
      </c>
      <c r="I18" s="312">
        <f>+I19</f>
        <v>11679408.1</v>
      </c>
      <c r="J18" s="312">
        <f t="shared" si="2"/>
        <v>2609716.0999999996</v>
      </c>
    </row>
    <row r="19" spans="2:10" s="309" customFormat="1" x14ac:dyDescent="0.25">
      <c r="B19" s="314"/>
      <c r="C19" s="315" t="s">
        <v>260</v>
      </c>
      <c r="D19" s="319"/>
      <c r="E19" s="318">
        <v>9069692</v>
      </c>
      <c r="F19" s="318">
        <v>5000000</v>
      </c>
      <c r="G19" s="318">
        <f t="shared" si="1"/>
        <v>14069692</v>
      </c>
      <c r="H19" s="318">
        <v>11679408.1</v>
      </c>
      <c r="I19" s="318">
        <v>11679408.1</v>
      </c>
      <c r="J19" s="318">
        <f>+I19-E19</f>
        <v>2609716.0999999996</v>
      </c>
    </row>
    <row r="20" spans="2:10" s="313" customFormat="1" x14ac:dyDescent="0.25">
      <c r="B20" s="310"/>
      <c r="C20" s="530" t="s">
        <v>248</v>
      </c>
      <c r="D20" s="531"/>
      <c r="E20" s="312">
        <f>+E21</f>
        <v>67246072</v>
      </c>
      <c r="F20" s="312">
        <f>+F21</f>
        <v>0</v>
      </c>
      <c r="G20" s="312">
        <f t="shared" si="1"/>
        <v>67246072</v>
      </c>
      <c r="H20" s="312">
        <f>+H21</f>
        <v>30528261.609999999</v>
      </c>
      <c r="I20" s="312">
        <f>+I21</f>
        <v>30528261.609999999</v>
      </c>
      <c r="J20" s="312">
        <f t="shared" si="2"/>
        <v>-36717810.390000001</v>
      </c>
    </row>
    <row r="21" spans="2:10" s="309" customFormat="1" x14ac:dyDescent="0.25">
      <c r="B21" s="314"/>
      <c r="C21" s="315" t="s">
        <v>260</v>
      </c>
      <c r="D21" s="319"/>
      <c r="E21" s="318">
        <v>67246072</v>
      </c>
      <c r="F21" s="318">
        <v>0</v>
      </c>
      <c r="G21" s="318">
        <f t="shared" si="1"/>
        <v>67246072</v>
      </c>
      <c r="H21" s="320">
        <v>30528261.609999999</v>
      </c>
      <c r="I21" s="320">
        <v>30528261.609999999</v>
      </c>
      <c r="J21" s="318">
        <f t="shared" si="2"/>
        <v>-36717810.390000001</v>
      </c>
    </row>
    <row r="22" spans="2:10" s="313" customFormat="1" x14ac:dyDescent="0.25">
      <c r="B22" s="310"/>
      <c r="C22" s="530" t="s">
        <v>162</v>
      </c>
      <c r="D22" s="531"/>
      <c r="E22" s="311">
        <f>+E23+E24</f>
        <v>811802572</v>
      </c>
      <c r="F22" s="311">
        <f>+F23+F24</f>
        <v>35919939</v>
      </c>
      <c r="G22" s="312">
        <f t="shared" si="1"/>
        <v>847722511</v>
      </c>
      <c r="H22" s="311">
        <f>+H23+H24</f>
        <v>452704282.63999999</v>
      </c>
      <c r="I22" s="311">
        <f>+I23+I24</f>
        <v>452704282.63999999</v>
      </c>
      <c r="J22" s="312">
        <f t="shared" si="2"/>
        <v>-359098289.36000001</v>
      </c>
    </row>
    <row r="23" spans="2:10" s="309" customFormat="1" x14ac:dyDescent="0.25">
      <c r="B23" s="314"/>
      <c r="C23" s="315" t="s">
        <v>260</v>
      </c>
      <c r="D23" s="316"/>
      <c r="E23" s="317">
        <v>478856029</v>
      </c>
      <c r="F23" s="317">
        <v>0</v>
      </c>
      <c r="G23" s="318">
        <f t="shared" si="1"/>
        <v>478856029</v>
      </c>
      <c r="H23" s="318">
        <v>264528266.80000001</v>
      </c>
      <c r="I23" s="318">
        <v>264528266.80000001</v>
      </c>
      <c r="J23" s="318">
        <f t="shared" si="2"/>
        <v>-214327762.19999999</v>
      </c>
    </row>
    <row r="24" spans="2:10" s="309" customFormat="1" x14ac:dyDescent="0.25">
      <c r="B24" s="314"/>
      <c r="C24" s="315" t="s">
        <v>261</v>
      </c>
      <c r="D24" s="316"/>
      <c r="E24" s="317">
        <v>332946543</v>
      </c>
      <c r="F24" s="317">
        <v>35919939</v>
      </c>
      <c r="G24" s="318">
        <f t="shared" si="1"/>
        <v>368866482</v>
      </c>
      <c r="H24" s="320">
        <v>188176015.84</v>
      </c>
      <c r="I24" s="320">
        <v>188176015.84</v>
      </c>
      <c r="J24" s="318">
        <f t="shared" si="2"/>
        <v>-144770527.16</v>
      </c>
    </row>
    <row r="25" spans="2:10" s="313" customFormat="1" x14ac:dyDescent="0.25">
      <c r="B25" s="310"/>
      <c r="C25" s="530" t="s">
        <v>250</v>
      </c>
      <c r="D25" s="531"/>
      <c r="E25" s="311">
        <f>+E26+E27+E28</f>
        <v>95013486</v>
      </c>
      <c r="F25" s="311">
        <f>+F26+F27+F28</f>
        <v>85005392.599999994</v>
      </c>
      <c r="G25" s="312">
        <f t="shared" si="1"/>
        <v>180018878.59999999</v>
      </c>
      <c r="H25" s="311">
        <f>+H26+H27+H28</f>
        <v>96209325.700000003</v>
      </c>
      <c r="I25" s="311">
        <f>+I26+I27+I28</f>
        <v>96209325.700000003</v>
      </c>
      <c r="J25" s="312">
        <f t="shared" si="2"/>
        <v>1195839.700000003</v>
      </c>
    </row>
    <row r="26" spans="2:10" s="309" customFormat="1" x14ac:dyDescent="0.25">
      <c r="B26" s="314"/>
      <c r="C26" s="315" t="s">
        <v>261</v>
      </c>
      <c r="D26" s="316"/>
      <c r="E26" s="317">
        <v>0</v>
      </c>
      <c r="F26" s="317">
        <v>20948213</v>
      </c>
      <c r="G26" s="318">
        <f t="shared" si="1"/>
        <v>20948213</v>
      </c>
      <c r="H26" s="317">
        <v>20232363.739999998</v>
      </c>
      <c r="I26" s="317">
        <v>20232363.739999998</v>
      </c>
      <c r="J26" s="318">
        <f t="shared" si="2"/>
        <v>20232363.739999998</v>
      </c>
    </row>
    <row r="27" spans="2:10" s="309" customFormat="1" x14ac:dyDescent="0.25">
      <c r="B27" s="314"/>
      <c r="C27" s="315" t="s">
        <v>262</v>
      </c>
      <c r="D27" s="316"/>
      <c r="E27" s="317">
        <v>95013486</v>
      </c>
      <c r="F27" s="317">
        <f>54067537+7000000</f>
        <v>61067537</v>
      </c>
      <c r="G27" s="318">
        <f t="shared" si="1"/>
        <v>156081023</v>
      </c>
      <c r="H27" s="317">
        <v>72921115.730000004</v>
      </c>
      <c r="I27" s="317">
        <v>72921115.730000004</v>
      </c>
      <c r="J27" s="318">
        <f t="shared" si="2"/>
        <v>-22092370.269999996</v>
      </c>
    </row>
    <row r="28" spans="2:10" s="309" customFormat="1" x14ac:dyDescent="0.25">
      <c r="B28" s="314"/>
      <c r="C28" s="315" t="s">
        <v>260</v>
      </c>
      <c r="D28" s="316"/>
      <c r="E28" s="317">
        <v>0</v>
      </c>
      <c r="F28" s="317">
        <v>2989642.6</v>
      </c>
      <c r="G28" s="318">
        <f t="shared" si="1"/>
        <v>2989642.6</v>
      </c>
      <c r="H28" s="317">
        <v>3055846.23</v>
      </c>
      <c r="I28" s="317">
        <v>3055846.23</v>
      </c>
      <c r="J28" s="318">
        <f>+I28-E28</f>
        <v>3055846.23</v>
      </c>
    </row>
    <row r="29" spans="2:10" s="309" customFormat="1" x14ac:dyDescent="0.25">
      <c r="B29" s="305" t="s">
        <v>263</v>
      </c>
      <c r="C29" s="321"/>
      <c r="D29" s="322"/>
      <c r="E29" s="308">
        <f>+E30</f>
        <v>0</v>
      </c>
      <c r="F29" s="308">
        <f>+F30</f>
        <v>0</v>
      </c>
      <c r="G29" s="323">
        <f>+E29+F29</f>
        <v>0</v>
      </c>
      <c r="H29" s="308">
        <f>+H30</f>
        <v>0</v>
      </c>
      <c r="I29" s="308">
        <f>+I30</f>
        <v>0</v>
      </c>
      <c r="J29" s="308">
        <f>+J30</f>
        <v>0</v>
      </c>
    </row>
    <row r="30" spans="2:10" s="309" customFormat="1" x14ac:dyDescent="0.25">
      <c r="B30" s="314"/>
      <c r="C30" s="532" t="s">
        <v>251</v>
      </c>
      <c r="D30" s="533"/>
      <c r="E30" s="317">
        <v>0</v>
      </c>
      <c r="F30" s="317">
        <f>+F31</f>
        <v>0</v>
      </c>
      <c r="G30" s="318">
        <f>+E30+F30</f>
        <v>0</v>
      </c>
      <c r="H30" s="317">
        <v>0</v>
      </c>
      <c r="I30" s="317">
        <v>0</v>
      </c>
      <c r="J30" s="318">
        <f>+I30-E30</f>
        <v>0</v>
      </c>
    </row>
    <row r="31" spans="2:10" s="309" customFormat="1" x14ac:dyDescent="0.25">
      <c r="B31" s="314"/>
      <c r="C31" s="532" t="s">
        <v>264</v>
      </c>
      <c r="D31" s="533"/>
      <c r="E31" s="317">
        <v>0</v>
      </c>
      <c r="F31" s="317">
        <v>0</v>
      </c>
      <c r="G31" s="318">
        <f>+E31+F31</f>
        <v>0</v>
      </c>
      <c r="H31" s="317">
        <v>0</v>
      </c>
      <c r="I31" s="317">
        <v>0</v>
      </c>
      <c r="J31" s="318">
        <f>+I31-E31</f>
        <v>0</v>
      </c>
    </row>
    <row r="32" spans="2:10" s="309" customFormat="1" x14ac:dyDescent="0.25">
      <c r="B32" s="324"/>
      <c r="C32" s="325"/>
      <c r="D32" s="326" t="s">
        <v>265</v>
      </c>
      <c r="E32" s="327">
        <f t="shared" ref="E32:J32" si="3">+E29+E11</f>
        <v>1402100433</v>
      </c>
      <c r="F32" s="327">
        <f t="shared" si="3"/>
        <v>166848292.82999998</v>
      </c>
      <c r="G32" s="327">
        <f t="shared" si="3"/>
        <v>1568948725.8299999</v>
      </c>
      <c r="H32" s="327">
        <f t="shared" si="3"/>
        <v>945094145.9000001</v>
      </c>
      <c r="I32" s="327">
        <f t="shared" si="3"/>
        <v>945094145.9000001</v>
      </c>
      <c r="J32" s="327">
        <f t="shared" si="3"/>
        <v>-457006287.10000002</v>
      </c>
    </row>
    <row r="33" spans="2:11" s="313" customFormat="1" x14ac:dyDescent="0.25">
      <c r="B33" s="310"/>
      <c r="C33" s="328" t="s">
        <v>253</v>
      </c>
      <c r="D33" s="329"/>
      <c r="E33" s="312">
        <v>0</v>
      </c>
      <c r="F33" s="312">
        <f>+F34</f>
        <v>0</v>
      </c>
      <c r="G33" s="312">
        <f t="shared" si="1"/>
        <v>0</v>
      </c>
      <c r="H33" s="312">
        <f>+H34</f>
        <v>292937.28000000003</v>
      </c>
      <c r="I33" s="312">
        <f>+I34</f>
        <v>292937.28000000003</v>
      </c>
      <c r="J33" s="312">
        <f t="shared" si="2"/>
        <v>292937.28000000003</v>
      </c>
    </row>
    <row r="34" spans="2:11" s="309" customFormat="1" x14ac:dyDescent="0.25">
      <c r="B34" s="314"/>
      <c r="C34" s="315" t="s">
        <v>260</v>
      </c>
      <c r="D34" s="319"/>
      <c r="E34" s="318">
        <v>0</v>
      </c>
      <c r="F34" s="318">
        <v>0</v>
      </c>
      <c r="G34" s="318">
        <f t="shared" si="1"/>
        <v>0</v>
      </c>
      <c r="H34" s="318">
        <v>292937.28000000003</v>
      </c>
      <c r="I34" s="318">
        <v>292937.28000000003</v>
      </c>
      <c r="J34" s="318">
        <f t="shared" si="2"/>
        <v>292937.28000000003</v>
      </c>
    </row>
    <row r="35" spans="2:11" s="309" customFormat="1" x14ac:dyDescent="0.25">
      <c r="B35" s="324"/>
      <c r="C35" s="325"/>
      <c r="D35" s="326" t="s">
        <v>266</v>
      </c>
      <c r="E35" s="327">
        <f t="shared" ref="E35:J35" si="4">+E32+E33</f>
        <v>1402100433</v>
      </c>
      <c r="F35" s="327">
        <f t="shared" si="4"/>
        <v>166848292.82999998</v>
      </c>
      <c r="G35" s="327">
        <f t="shared" si="4"/>
        <v>1568948725.8299999</v>
      </c>
      <c r="H35" s="327">
        <f t="shared" si="4"/>
        <v>945387083.18000007</v>
      </c>
      <c r="I35" s="327">
        <f t="shared" si="4"/>
        <v>945387083.18000007</v>
      </c>
      <c r="J35" s="534">
        <f t="shared" si="4"/>
        <v>-456713349.82000005</v>
      </c>
    </row>
    <row r="36" spans="2:11" x14ac:dyDescent="0.25">
      <c r="B36" s="330"/>
      <c r="C36" s="330"/>
      <c r="D36" s="330"/>
      <c r="E36" s="331"/>
      <c r="F36" s="331"/>
      <c r="G36" s="331"/>
      <c r="H36" s="536" t="s">
        <v>267</v>
      </c>
      <c r="I36" s="537"/>
      <c r="J36" s="535"/>
    </row>
    <row r="37" spans="2:11" x14ac:dyDescent="0.25">
      <c r="B37" s="529"/>
      <c r="C37" s="529"/>
      <c r="D37" s="529"/>
      <c r="E37" s="529"/>
      <c r="F37" s="529"/>
      <c r="G37" s="529"/>
      <c r="H37" s="529"/>
      <c r="I37" s="529"/>
      <c r="J37" s="529"/>
    </row>
    <row r="38" spans="2:11" x14ac:dyDescent="0.25">
      <c r="B38" s="332" t="s">
        <v>268</v>
      </c>
      <c r="C38" s="332"/>
      <c r="D38" s="333"/>
      <c r="E38" s="333"/>
      <c r="F38" s="333"/>
      <c r="G38" s="334"/>
      <c r="H38" s="333"/>
      <c r="I38" s="334"/>
      <c r="J38" s="333"/>
    </row>
    <row r="39" spans="2:11" x14ac:dyDescent="0.25">
      <c r="B39" s="333"/>
      <c r="C39" s="333"/>
      <c r="D39" s="333"/>
      <c r="E39" s="334"/>
      <c r="F39" s="334"/>
      <c r="G39" s="334"/>
      <c r="H39" s="334"/>
      <c r="I39" s="334"/>
      <c r="J39" s="334"/>
      <c r="K39" s="222"/>
    </row>
    <row r="40" spans="2:11" x14ac:dyDescent="0.25">
      <c r="G40" s="222"/>
      <c r="H40" s="222"/>
    </row>
    <row r="42" spans="2:11" x14ac:dyDescent="0.25">
      <c r="G42" s="222"/>
    </row>
    <row r="44" spans="2:11" x14ac:dyDescent="0.25">
      <c r="G44" s="222"/>
    </row>
  </sheetData>
  <mergeCells count="19">
    <mergeCell ref="B37:J37"/>
    <mergeCell ref="C12:D12"/>
    <mergeCell ref="C14:D14"/>
    <mergeCell ref="C16:D16"/>
    <mergeCell ref="C18:D18"/>
    <mergeCell ref="C20:D20"/>
    <mergeCell ref="C22:D22"/>
    <mergeCell ref="C25:D25"/>
    <mergeCell ref="C30:D30"/>
    <mergeCell ref="C31:D31"/>
    <mergeCell ref="J35:J36"/>
    <mergeCell ref="H36:I36"/>
    <mergeCell ref="B3:J3"/>
    <mergeCell ref="B4:J4"/>
    <mergeCell ref="B5:J5"/>
    <mergeCell ref="B6:J6"/>
    <mergeCell ref="B7:D9"/>
    <mergeCell ref="E7:I7"/>
    <mergeCell ref="J7:J8"/>
  </mergeCells>
  <pageMargins left="0.70866141732283472" right="0.70866141732283472" top="0.74803149606299213" bottom="0.74803149606299213" header="0.31496062992125984" footer="0.31496062992125984"/>
  <pageSetup scale="65" orientation="landscape" r:id="rId1"/>
  <ignoredErrors>
    <ignoredError sqref="E8:I9" numberStoredAsText="1"/>
    <ignoredError sqref="E12:F12 H12:I12 F14 E16:E27 H14:J14 F16 F22 F25 F27 H16:I16 H22:I22 H25:I25 F30" unlockedFormula="1"/>
    <ignoredError sqref="G11 G15:G26 G29 J29 J32 G32:G33" formula="1"/>
    <ignoredError sqref="G12 G14" formula="1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4</vt:i4>
      </vt:variant>
    </vt:vector>
  </HeadingPairs>
  <TitlesOfParts>
    <vt:vector size="20" baseType="lpstr">
      <vt:lpstr>SITFIN</vt:lpstr>
      <vt:lpstr>ANACT</vt:lpstr>
      <vt:lpstr>ANADEU</vt:lpstr>
      <vt:lpstr>HAC</vt:lpstr>
      <vt:lpstr>ACT</vt:lpstr>
      <vt:lpstr>CAMB</vt:lpstr>
      <vt:lpstr>FLUJO</vt:lpstr>
      <vt:lpstr>ING</vt:lpstr>
      <vt:lpstr>INGXFTE</vt:lpstr>
      <vt:lpstr>OBJGAS</vt:lpstr>
      <vt:lpstr>TIPGAS</vt:lpstr>
      <vt:lpstr>ADM</vt:lpstr>
      <vt:lpstr>FUNC</vt:lpstr>
      <vt:lpstr>PROGR</vt:lpstr>
      <vt:lpstr>END</vt:lpstr>
      <vt:lpstr>INT</vt:lpstr>
      <vt:lpstr>ACT!Área_de_impresión</vt:lpstr>
      <vt:lpstr>CAMB!Área_de_impresión</vt:lpstr>
      <vt:lpstr>SITFIN!Área_de_impresión</vt:lpstr>
      <vt:lpstr>OBJGAS!Títulos_a_imprimir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Jesus Rafael Garcia Martinez</dc:creator>
  <cp:lastModifiedBy>Jesus Rafael Garcia Martinez</cp:lastModifiedBy>
  <cp:lastPrinted>2017-07-25T14:58:41Z</cp:lastPrinted>
  <dcterms:created xsi:type="dcterms:W3CDTF">2017-07-24T14:21:05Z</dcterms:created>
  <dcterms:modified xsi:type="dcterms:W3CDTF">2017-07-27T20:46:00Z</dcterms:modified>
</cp:coreProperties>
</file>